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Istruzioni" state="visible" r:id="rId4"/>
    <sheet sheetId="2" name="Camere" state="visible" r:id="rId5"/>
    <sheet sheetId="3" name="Prenotazioni" state="visible" r:id="rId6"/>
    <sheet sheetId="4" name="Planning" state="visible" r:id="rId7"/>
    <sheet sheetId="5" name="Riepilogo mese" state="visible" r:id="rId8"/>
  </sheets>
  <calcPr calcId="171027"/>
</workbook>
</file>

<file path=xl/sharedStrings.xml><?xml version="1.0" encoding="utf-8"?>
<sst xmlns="http://schemas.openxmlformats.org/spreadsheetml/2006/main" count="89" uniqueCount="78">
  <si>
    <t>Modello Excel gratuito per le prenotazioni delle camere</t>
  </si>
  <si>
    <t>Per B&amp;B, affittacamere, case vacanze e piccole strutture. Funziona con Excel, LibreOffice Calc e Google Fogli.</t>
  </si>
  <si>
    <t/>
  </si>
  <si>
    <t>Come si usa</t>
  </si>
  <si>
    <t>1. Foglio "Camere": scrivi il nome delle tue camere o unità (fino a 20), una per riga.</t>
  </si>
  <si>
    <t>2. Foglio "Prenotazioni": una riga per prenotazione — camera, ospite, arrivo, partenza, canale, importo, commissione %, acconto.</t>
  </si>
  <si>
    <t xml:space="preserve">   Notti, commissione in euro, netto e importo da incassare si calcolano da soli.</t>
  </si>
  <si>
    <t xml:space="preserve">   Se due prenotazioni si sovrappongono sulla stessa camera, la colonna "Controllo" mostra ATTENZIONE: SOVRAPPOSTA.</t>
  </si>
  <si>
    <t>3. Foglio "Planning": scrivi in B1 il primo giorno del mese. La griglia mostra le notti occupate per camera (in rosso le sovrapposizioni).</t>
  </si>
  <si>
    <t>4. Foglio "Riepilogo mese": tasso di occupazione, ADR, RevPAR, commissioni e ricavo netto del mese scelto nel Planning.</t>
  </si>
  <si>
    <t xml:space="preserve">   La data di partenza è il giorno di uscita: la notte della partenza non è occupata.</t>
  </si>
  <si>
    <t>Le 3 righe "(esempio)" servono solo a vedere come funziona: cancellale quando inizi.</t>
  </si>
  <si>
    <t>Quando il foglio Excel non basta più</t>
  </si>
  <si>
    <t>Excel avvisa delle sovrapposizioni ma non le impedisce, e se più persone lavorano su copie diverse del file i dati non coincidono.</t>
  </si>
  <si>
    <t>MAXORI Booking Planner è un planning prenotazioni online: blocca le sovrapposizioni sulla stessa unità, è condiviso con il team (4 ruoli),</t>
  </si>
  <si>
    <t>registra canale, commissione e pagamenti di ogni prenotazione e calcola occupazione, ADR, RevPAR e utile netto camera per camera.</t>
  </si>
  <si>
    <t>Nota onesta: per passare al Planner salva il foglio Prenotazioni in CSV e usa Importa CSV (acconti e pagamenti non vengono importati). Non è un channel manager.</t>
  </si>
  <si>
    <t>Demo gratuita di 24 ore, senza carta di credito:</t>
  </si>
  <si>
    <t>maxoristudio.com/it/planner</t>
  </si>
  <si>
    <t>© MAXORI Studio — modello libero da usare e modificare per la tua struttura.</t>
  </si>
  <si>
    <t>Camera / unità</t>
  </si>
  <si>
    <t>Note (facoltative)</t>
  </si>
  <si>
    <t>Camera 1</t>
  </si>
  <si>
    <t>Camera 2</t>
  </si>
  <si>
    <t>Camera 3</t>
  </si>
  <si>
    <t>Camera 4</t>
  </si>
  <si>
    <t>Camera 5</t>
  </si>
  <si>
    <t>Camera</t>
  </si>
  <si>
    <t>Ospite</t>
  </si>
  <si>
    <t>Arrivo</t>
  </si>
  <si>
    <t>Partenza</t>
  </si>
  <si>
    <t>Notti</t>
  </si>
  <si>
    <t>Canale</t>
  </si>
  <si>
    <t>Importo totale €</t>
  </si>
  <si>
    <t>Commissione %</t>
  </si>
  <si>
    <t>Commissione €</t>
  </si>
  <si>
    <t>Netto €</t>
  </si>
  <si>
    <t>Acconto ricevuto €</t>
  </si>
  <si>
    <t>Da incassare €</t>
  </si>
  <si>
    <t>Controllo</t>
  </si>
  <si>
    <t>Note</t>
  </si>
  <si>
    <t>Notti nel mese (calcolo)</t>
  </si>
  <si>
    <t>Ricavo nel mese € (calcolo)</t>
  </si>
  <si>
    <t>Commissioni nel mese € (calcolo)</t>
  </si>
  <si>
    <t>Rossi (esempio)</t>
  </si>
  <si>
    <t>Booking.com</t>
  </si>
  <si>
    <t>Müller (esempio)</t>
  </si>
  <si>
    <t>Diretto</t>
  </si>
  <si>
    <t>Garcia (esempio)</t>
  </si>
  <si>
    <t>Airbnb</t>
  </si>
  <si>
    <t>Primo giorno del mese:</t>
  </si>
  <si>
    <t>← cambia la data per vedere un altro mese · ● = notte occupata · rosso = sovrapposizione</t>
  </si>
  <si>
    <t>Indicatore</t>
  </si>
  <si>
    <t>Valore</t>
  </si>
  <si>
    <t>Come si calcola</t>
  </si>
  <si>
    <t>Mese</t>
  </si>
  <si>
    <t>Si cambia nel foglio Planning (cella B1).</t>
  </si>
  <si>
    <t>Camere / unità</t>
  </si>
  <si>
    <t>Righe compilate nel foglio Camere.</t>
  </si>
  <si>
    <t>Notti disponibili</t>
  </si>
  <si>
    <t>Camere × giorni del mese.</t>
  </si>
  <si>
    <t>Notti vendute</t>
  </si>
  <si>
    <t>Notti di soggiorno che cadono nel mese (la notte della partenza non conta).</t>
  </si>
  <si>
    <t>Tasso di occupazione</t>
  </si>
  <si>
    <t>Notti vendute ÷ notti disponibili.</t>
  </si>
  <si>
    <t>Ricavo camere del mese</t>
  </si>
  <si>
    <t>Importo di ogni prenotazione ripartito per notte.</t>
  </si>
  <si>
    <t>ADR (ricavo medio per notte venduta)</t>
  </si>
  <si>
    <t>Ricavo camere ÷ notti vendute.</t>
  </si>
  <si>
    <t>RevPAR (ricavo per camera disponibile)</t>
  </si>
  <si>
    <t>Ricavo camere ÷ notti disponibili (= ADR × occupazione).</t>
  </si>
  <si>
    <t>Commissioni del mese</t>
  </si>
  <si>
    <t>Commissioni dei portali ripartite per notte.</t>
  </si>
  <si>
    <t>Ricavo netto dopo le commissioni</t>
  </si>
  <si>
    <t>Le spese della struttura non sono in questo modello.</t>
  </si>
  <si>
    <t>Prenotazioni sovrapposte da controllare</t>
  </si>
  <si>
    <t>Vedi la colonna "Controllo" nel foglio Prenotazioni.</t>
  </si>
  <si>
    <t>Occupazione, ADR e RevPAR calcolati da soli, camera per camera: prova MAXORI Booking Planner (demo 24 ore, senza carta)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</si>
</sst>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#,##0.00 €"/>
    <numFmt numFmtId="166" formatCode="mmmm yyyy"/>
    <numFmt numFmtId="167" formatCode="d"/>
    <numFmt numFmtId="168" formatCode="[=0]&quot;&quot;;[=1]&quot;●&quot;;&quot;●●&quot;"/>
    <numFmt numFmtId="169" formatCode="0.0%"/>
  </numFmts>
  <fonts count="10" x14ac:knownFonts="1">
    <font>
      <color theme="1"/>
      <family val="2"/>
      <scheme val="minor"/>
      <sz val="11"/>
      <name val="Calibri"/>
    </font>
    <font>
      <b/>
      <color rgb="FF1B5148"/>
      <sz val="16"/>
    </font>
    <font>
      <i/>
    </font>
    <font>
      <b/>
      <sz val="13"/>
    </font>
    <font>
      <u/>
      <color rgb="FF1D4F8A"/>
    </font>
    <font>
      <color rgb="FF6A7078"/>
      <sz val="9"/>
    </font>
    <font>
      <b/>
      <color rgb="FFFFFFFF"/>
    </font>
    <font>
      <b/>
    </font>
    <font>
      <i/>
      <color rgb="FF6A7078"/>
      <sz val="9"/>
    </font>
    <font>
      <color rgb="FF6A7078"/>
      <sz val="8"/>
    </font>
  </fonts>
  <fills count="5">
    <fill>
      <patternFill patternType="none"/>
    </fill>
    <fill>
      <patternFill patternType="gray125"/>
    </fill>
    <fill>
      <patternFill patternType="solid">
        <fgColor rgb="FF1B5148"/>
      </patternFill>
    </fill>
    <fill>
      <patternFill patternType="solid">
        <fgColor rgb="FFF7F6F2"/>
      </patternFill>
    </fill>
    <fill>
      <patternFill patternType="solid">
        <fgColor rgb="FFDCC184"/>
      </patternFill>
    </fill>
  </fills>
  <borders count="2">
    <border>
      <left/>
      <right/>
      <top/>
      <bottom/>
      <diagonal/>
    </border>
    <border>
      <left style="thin">
        <color rgb="FFE4E0D8"/>
      </left>
      <right style="thin">
        <color rgb="FFE4E0D8"/>
      </right>
      <top style="thin">
        <color rgb="FFE4E0D8"/>
      </top>
      <bottom style="thin">
        <color rgb="FFE4E0D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0" fillId="0" borderId="0" xfId="0" applyNumberFormat="1"/>
    <xf numFmtId="0" fontId="0" fillId="3" borderId="0" xfId="0" applyFill="1"/>
    <xf numFmtId="165" fontId="0" fillId="0" borderId="0" xfId="0" applyNumberFormat="1"/>
    <xf numFmtId="9" fontId="0" fillId="0" borderId="0" xfId="0" applyNumberFormat="1"/>
    <xf numFmtId="165" fontId="0" fillId="3" borderId="0" xfId="0" applyNumberFormat="1" applyFill="1"/>
    <xf numFmtId="0" fontId="7" fillId="0" borderId="0" xfId="0" applyFont="1"/>
    <xf numFmtId="166" fontId="7" fillId="4" borderId="0" xfId="0" applyNumberFormat="1" applyFont="1" applyFill="1"/>
    <xf numFmtId="0" fontId="8" fillId="0" borderId="0" xfId="0" applyFont="1"/>
    <xf numFmtId="0" fontId="9" fillId="0" borderId="0" xfId="0" applyFont="1" applyAlignment="1">
      <alignment horizontal="center"/>
    </xf>
    <xf numFmtId="167" fontId="6" fillId="2" borderId="0" xfId="0" applyNumberFormat="1" applyFont="1" applyFill="1" applyAlignment="1">
      <alignment vertical="center" wrapText="1"/>
    </xf>
    <xf numFmtId="0" fontId="7" fillId="0" borderId="1" xfId="0" applyFont="1" applyBorder="1"/>
    <xf numFmtId="168" fontId="0" fillId="0" borderId="1" xfId="0" applyNumberFormat="1" applyBorder="1" applyAlignment="1">
      <alignment horizontal="center"/>
    </xf>
    <xf numFmtId="0" fontId="0" fillId="0" borderId="1" xfId="0" applyBorder="1"/>
    <xf numFmtId="166" fontId="7" fillId="0" borderId="1" xfId="0" applyNumberFormat="1" applyFont="1" applyBorder="1"/>
    <xf numFmtId="0" fontId="5" fillId="0" borderId="1" xfId="0" applyFont="1" applyBorder="1"/>
    <xf numFmtId="1" fontId="7" fillId="0" borderId="1" xfId="0" applyNumberFormat="1" applyFont="1" applyBorder="1"/>
    <xf numFmtId="169" fontId="7" fillId="0" borderId="1" xfId="0" applyNumberFormat="1" applyFont="1" applyBorder="1"/>
    <xf numFmtId="165" fontId="7" fillId="0" borderId="1" xfId="0" applyNumberFormat="1" applyFont="1" applyBorder="1"/>
  </cellXfs>
  <cellStyles count="1">
    <cellStyle name="Normal" xfId="0" builtinId="0"/>
  </cellStyles>
  <dxfs count="3">
    <dxf>
      <font>
        <b/>
        <color rgb="FF8A1C14"/>
      </font>
      <fill>
        <patternFill patternType="solid">
          <bgColor rgb="FFF4B6B0"/>
        </patternFill>
      </fill>
    </dxf>
    <dxf>
      <fill>
        <patternFill patternType="solid">
          <bgColor rgb="FFF4B6B0"/>
        </patternFill>
      </fill>
    </dxf>
    <dxf>
      <fill>
        <patternFill patternType="solid">
          <bgColor rgb="FFB9D7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xoristudio.com/it/planner?utm_source=website&amp;utm_medium=organic&amp;utm_campaign=modello-excel-prenotazioni-camere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maxoristudio.com/it/planner?utm_source=website&amp;utm_medium=organic&amp;utm_campaign=modello-excel-prenotazioni-ca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C184"/>
  </sheetPr>
  <dimension ref="A1:A2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s="3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2</v>
      </c>
    </row>
    <row r="14" spans="1:1" x14ac:dyDescent="0.25">
      <c r="A14" s="3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s="4" t="s">
        <v>18</v>
      </c>
    </row>
    <row r="21" spans="1:1" x14ac:dyDescent="0.25">
      <c r="A21" t="s">
        <v>2</v>
      </c>
    </row>
    <row r="22" spans="1:1" x14ac:dyDescent="0.25">
      <c r="A22" s="5" t="s">
        <v>19</v>
      </c>
    </row>
  </sheetData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40" customWidth="1"/>
  </cols>
  <sheetData>
    <row r="1" spans="1:2" x14ac:dyDescent="0.25">
      <c r="A1" s="6" t="s">
        <v>20</v>
      </c>
      <c r="B1" s="6" t="s">
        <v>21</v>
      </c>
    </row>
    <row r="2" spans="1:2" x14ac:dyDescent="0.25">
      <c r="A2" t="s">
        <v>22</v>
      </c>
      <c r="B2" t="s">
        <v>2</v>
      </c>
    </row>
    <row r="3" spans="1:2" x14ac:dyDescent="0.25">
      <c r="A3" t="s">
        <v>23</v>
      </c>
      <c r="B3" t="s">
        <v>2</v>
      </c>
    </row>
    <row r="4" spans="1:2" x14ac:dyDescent="0.25">
      <c r="A4" t="s">
        <v>24</v>
      </c>
      <c r="B4" t="s">
        <v>2</v>
      </c>
    </row>
    <row r="5" spans="1:2" x14ac:dyDescent="0.25">
      <c r="A5" t="s">
        <v>25</v>
      </c>
      <c r="B5" t="s">
        <v>2</v>
      </c>
    </row>
    <row r="6" spans="1:2" x14ac:dyDescent="0.25">
      <c r="A6" t="s">
        <v>26</v>
      </c>
      <c r="B6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2" customWidth="1"/>
    <col min="3" max="4" width="12" customWidth="1"/>
    <col min="5" max="5" width="7" customWidth="1"/>
    <col min="6" max="6" width="15" customWidth="1"/>
    <col min="7" max="7" width="14" customWidth="1"/>
    <col min="8" max="9" width="13" customWidth="1"/>
    <col min="10" max="10" width="11" customWidth="1"/>
    <col min="11" max="11" width="15" customWidth="1"/>
    <col min="12" max="12" width="14" customWidth="1"/>
    <col min="13" max="13" width="26" customWidth="1"/>
    <col min="14" max="14" width="30" customWidth="1"/>
    <col min="15" max="15" width="12" customWidth="1"/>
    <col min="16" max="17" width="14" customWidth="1"/>
  </cols>
  <sheetData>
    <row r="1" ht="32" customHeight="1" spans="1:17" x14ac:dyDescent="0.25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  <c r="I1" s="6" t="s">
        <v>35</v>
      </c>
      <c r="J1" s="6" t="s">
        <v>36</v>
      </c>
      <c r="K1" s="6" t="s">
        <v>37</v>
      </c>
      <c r="L1" s="6" t="s">
        <v>38</v>
      </c>
      <c r="M1" s="6" t="s">
        <v>39</v>
      </c>
      <c r="N1" s="6" t="s">
        <v>40</v>
      </c>
      <c r="O1" s="6" t="s">
        <v>41</v>
      </c>
      <c r="P1" s="6" t="s">
        <v>42</v>
      </c>
      <c r="Q1" s="6" t="s">
        <v>43</v>
      </c>
    </row>
    <row r="2" spans="1:17" x14ac:dyDescent="0.25">
      <c r="A2" t="s">
        <v>22</v>
      </c>
      <c r="B2" t="s">
        <v>44</v>
      </c>
      <c r="C2" s="7">
        <v>46297</v>
      </c>
      <c r="D2" s="7">
        <v>46300</v>
      </c>
      <c r="E2" s="8">
        <f>IF(AND(ISNUMBER(C2),ISNUMBER(D2)),D2-C2,"")</f>
      </c>
      <c r="F2" t="s">
        <v>45</v>
      </c>
      <c r="G2" s="9">
        <v>330</v>
      </c>
      <c r="H2" s="10">
        <v>0.15</v>
      </c>
      <c r="I2" s="11">
        <f>IF(G2="","",ROUND(G2*IF(ISNUMBER(H2),H2,0),2))</f>
      </c>
      <c r="J2" s="11">
        <f>IF(G2="","",G2-I2)</f>
      </c>
      <c r="K2" s="9">
        <v>0</v>
      </c>
      <c r="L2" s="11">
        <f>IF(G2="","",G2-IF(ISNUMBER(K2),K2,0))</f>
      </c>
      <c r="M2" s="8">
        <f>IF(OR(A2="",NOT(ISNUMBER(C2)),NOT(ISNUMBER(D2))),"",IF(D2&lt;=C2,"ATTENZIONE: date da controllare",IF(COUNTIFS($A$2:$A$301,A2,$C$2:$C$301,"&lt;"&amp;D2,$D$2:$D$301,"&gt;"&amp;C2)&gt;1,"ATTENZIONE: SOVRAPPOSTA","OK")))</f>
      </c>
      <c r="O2" s="8">
        <f>IF(E2="","",MAX(0,MIN(D2,EOMONTH(Planning!$B$1,0)+1)-MAX(C2,Planning!$B$1)))</f>
      </c>
      <c r="P2" s="11">
        <f>IF(OR(E2="",E2=0),"",G2/E2*O2)</f>
      </c>
      <c r="Q2" s="11">
        <f>IF(OR(E2="",E2=0),"",I2/E2*O2)</f>
      </c>
    </row>
    <row r="3" spans="1:17" x14ac:dyDescent="0.25">
      <c r="A3" t="s">
        <v>23</v>
      </c>
      <c r="B3" t="s">
        <v>46</v>
      </c>
      <c r="C3" s="7">
        <v>46298</v>
      </c>
      <c r="D3" s="7">
        <v>46305</v>
      </c>
      <c r="E3" s="8">
        <f>IF(AND(ISNUMBER(C3),ISNUMBER(D3)),D3-C3,"")</f>
      </c>
      <c r="F3" t="s">
        <v>47</v>
      </c>
      <c r="G3" s="9">
        <v>630</v>
      </c>
      <c r="H3" s="10">
        <v>0</v>
      </c>
      <c r="I3" s="11">
        <f>IF(G3="","",ROUND(G3*IF(ISNUMBER(H3),H3,0),2))</f>
      </c>
      <c r="J3" s="11">
        <f>IF(G3="","",G3-I3)</f>
      </c>
      <c r="K3" s="9">
        <v>200</v>
      </c>
      <c r="L3" s="11">
        <f>IF(G3="","",G3-IF(ISNUMBER(K3),K3,0))</f>
      </c>
      <c r="M3" s="8">
        <f>IF(OR(A3="",NOT(ISNUMBER(C3)),NOT(ISNUMBER(D3))),"",IF(D3&lt;=C3,"ATTENZIONE: date da controllare",IF(COUNTIFS($A$2:$A$301,A3,$C$2:$C$301,"&lt;"&amp;D3,$D$2:$D$301,"&gt;"&amp;C3)&gt;1,"ATTENZIONE: SOVRAPPOSTA","OK")))</f>
      </c>
      <c r="O3" s="8">
        <f>IF(E3="","",MAX(0,MIN(D3,EOMONTH(Planning!$B$1,0)+1)-MAX(C3,Planning!$B$1)))</f>
      </c>
      <c r="P3" s="11">
        <f>IF(OR(E3="",E3=0),"",G3/E3*O3)</f>
      </c>
      <c r="Q3" s="11">
        <f>IF(OR(E3="",E3=0),"",I3/E3*O3)</f>
      </c>
    </row>
    <row r="4" spans="1:17" x14ac:dyDescent="0.25">
      <c r="A4" t="s">
        <v>22</v>
      </c>
      <c r="B4" t="s">
        <v>48</v>
      </c>
      <c r="C4" s="7">
        <v>46300</v>
      </c>
      <c r="D4" s="7">
        <v>46302</v>
      </c>
      <c r="E4" s="8">
        <f>IF(AND(ISNUMBER(C4),ISNUMBER(D4)),D4-C4,"")</f>
      </c>
      <c r="F4" t="s">
        <v>49</v>
      </c>
      <c r="G4" s="9">
        <v>210</v>
      </c>
      <c r="H4" s="10">
        <v>0.03</v>
      </c>
      <c r="I4" s="11">
        <f>IF(G4="","",ROUND(G4*IF(ISNUMBER(H4),H4,0),2))</f>
      </c>
      <c r="J4" s="11">
        <f>IF(G4="","",G4-I4)</f>
      </c>
      <c r="K4" s="9">
        <v>0</v>
      </c>
      <c r="L4" s="11">
        <f>IF(G4="","",G4-IF(ISNUMBER(K4),K4,0))</f>
      </c>
      <c r="M4" s="8">
        <f>IF(OR(A4="",NOT(ISNUMBER(C4)),NOT(ISNUMBER(D4))),"",IF(D4&lt;=C4,"ATTENZIONE: date da controllare",IF(COUNTIFS($A$2:$A$301,A4,$C$2:$C$301,"&lt;"&amp;D4,$D$2:$D$301,"&gt;"&amp;C4)&gt;1,"ATTENZIONE: SOVRAPPOSTA","OK")))</f>
      </c>
      <c r="O4" s="8">
        <f>IF(E4="","",MAX(0,MIN(D4,EOMONTH(Planning!$B$1,0)+1)-MAX(C4,Planning!$B$1)))</f>
      </c>
      <c r="P4" s="11">
        <f>IF(OR(E4="",E4=0),"",G4/E4*O4)</f>
      </c>
      <c r="Q4" s="11">
        <f>IF(OR(E4="",E4=0),"",I4/E4*O4)</f>
      </c>
    </row>
    <row r="5" spans="3:17" x14ac:dyDescent="0.25">
      <c r="C5" s="7"/>
      <c r="D5" s="7"/>
      <c r="E5" s="8">
        <f>IF(AND(ISNUMBER(C5),ISNUMBER(D5)),D5-C5,"")</f>
      </c>
      <c r="G5" s="9"/>
      <c r="H5" s="10"/>
      <c r="I5" s="11">
        <f>IF(G5="","",ROUND(G5*IF(ISNUMBER(H5),H5,0),2))</f>
      </c>
      <c r="J5" s="11">
        <f>IF(G5="","",G5-I5)</f>
      </c>
      <c r="K5" s="9"/>
      <c r="L5" s="11">
        <f>IF(G5="","",G5-IF(ISNUMBER(K5),K5,0))</f>
      </c>
      <c r="M5" s="8">
        <f>IF(OR(A5="",NOT(ISNUMBER(C5)),NOT(ISNUMBER(D5))),"",IF(D5&lt;=C5,"ATTENZIONE: date da controllare",IF(COUNTIFS($A$2:$A$301,A5,$C$2:$C$301,"&lt;"&amp;D5,$D$2:$D$301,"&gt;"&amp;C5)&gt;1,"ATTENZIONE: SOVRAPPOSTA","OK")))</f>
      </c>
      <c r="O5" s="8">
        <f>IF(E5="","",MAX(0,MIN(D5,EOMONTH(Planning!$B$1,0)+1)-MAX(C5,Planning!$B$1)))</f>
      </c>
      <c r="P5" s="11">
        <f>IF(OR(E5="",E5=0),"",G5/E5*O5)</f>
      </c>
      <c r="Q5" s="11">
        <f>IF(OR(E5="",E5=0),"",I5/E5*O5)</f>
      </c>
    </row>
    <row r="6" spans="3:17" x14ac:dyDescent="0.25">
      <c r="C6" s="7"/>
      <c r="D6" s="7"/>
      <c r="E6" s="8">
        <f>IF(AND(ISNUMBER(C6),ISNUMBER(D6)),D6-C6,"")</f>
      </c>
      <c r="G6" s="9"/>
      <c r="H6" s="10"/>
      <c r="I6" s="11">
        <f>IF(G6="","",ROUND(G6*IF(ISNUMBER(H6),H6,0),2))</f>
      </c>
      <c r="J6" s="11">
        <f>IF(G6="","",G6-I6)</f>
      </c>
      <c r="K6" s="9"/>
      <c r="L6" s="11">
        <f>IF(G6="","",G6-IF(ISNUMBER(K6),K6,0))</f>
      </c>
      <c r="M6" s="8">
        <f>IF(OR(A6="",NOT(ISNUMBER(C6)),NOT(ISNUMBER(D6))),"",IF(D6&lt;=C6,"ATTENZIONE: date da controllare",IF(COUNTIFS($A$2:$A$301,A6,$C$2:$C$301,"&lt;"&amp;D6,$D$2:$D$301,"&gt;"&amp;C6)&gt;1,"ATTENZIONE: SOVRAPPOSTA","OK")))</f>
      </c>
      <c r="O6" s="8">
        <f>IF(E6="","",MAX(0,MIN(D6,EOMONTH(Planning!$B$1,0)+1)-MAX(C6,Planning!$B$1)))</f>
      </c>
      <c r="P6" s="11">
        <f>IF(OR(E6="",E6=0),"",G6/E6*O6)</f>
      </c>
      <c r="Q6" s="11">
        <f>IF(OR(E6="",E6=0),"",I6/E6*O6)</f>
      </c>
    </row>
    <row r="7" spans="3:17" x14ac:dyDescent="0.25">
      <c r="C7" s="7"/>
      <c r="D7" s="7"/>
      <c r="E7" s="8">
        <f>IF(AND(ISNUMBER(C7),ISNUMBER(D7)),D7-C7,"")</f>
      </c>
      <c r="G7" s="9"/>
      <c r="H7" s="10"/>
      <c r="I7" s="11">
        <f>IF(G7="","",ROUND(G7*IF(ISNUMBER(H7),H7,0),2))</f>
      </c>
      <c r="J7" s="11">
        <f>IF(G7="","",G7-I7)</f>
      </c>
      <c r="K7" s="9"/>
      <c r="L7" s="11">
        <f>IF(G7="","",G7-IF(ISNUMBER(K7),K7,0))</f>
      </c>
      <c r="M7" s="8">
        <f>IF(OR(A7="",NOT(ISNUMBER(C7)),NOT(ISNUMBER(D7))),"",IF(D7&lt;=C7,"ATTENZIONE: date da controllare",IF(COUNTIFS($A$2:$A$301,A7,$C$2:$C$301,"&lt;"&amp;D7,$D$2:$D$301,"&gt;"&amp;C7)&gt;1,"ATTENZIONE: SOVRAPPOSTA","OK")))</f>
      </c>
      <c r="O7" s="8">
        <f>IF(E7="","",MAX(0,MIN(D7,EOMONTH(Planning!$B$1,0)+1)-MAX(C7,Planning!$B$1)))</f>
      </c>
      <c r="P7" s="11">
        <f>IF(OR(E7="",E7=0),"",G7/E7*O7)</f>
      </c>
      <c r="Q7" s="11">
        <f>IF(OR(E7="",E7=0),"",I7/E7*O7)</f>
      </c>
    </row>
    <row r="8" spans="3:17" x14ac:dyDescent="0.25">
      <c r="C8" s="7"/>
      <c r="D8" s="7"/>
      <c r="E8" s="8">
        <f>IF(AND(ISNUMBER(C8),ISNUMBER(D8)),D8-C8,"")</f>
      </c>
      <c r="G8" s="9"/>
      <c r="H8" s="10"/>
      <c r="I8" s="11">
        <f>IF(G8="","",ROUND(G8*IF(ISNUMBER(H8),H8,0),2))</f>
      </c>
      <c r="J8" s="11">
        <f>IF(G8="","",G8-I8)</f>
      </c>
      <c r="K8" s="9"/>
      <c r="L8" s="11">
        <f>IF(G8="","",G8-IF(ISNUMBER(K8),K8,0))</f>
      </c>
      <c r="M8" s="8">
        <f>IF(OR(A8="",NOT(ISNUMBER(C8)),NOT(ISNUMBER(D8))),"",IF(D8&lt;=C8,"ATTENZIONE: date da controllare",IF(COUNTIFS($A$2:$A$301,A8,$C$2:$C$301,"&lt;"&amp;D8,$D$2:$D$301,"&gt;"&amp;C8)&gt;1,"ATTENZIONE: SOVRAPPOSTA","OK")))</f>
      </c>
      <c r="O8" s="8">
        <f>IF(E8="","",MAX(0,MIN(D8,EOMONTH(Planning!$B$1,0)+1)-MAX(C8,Planning!$B$1)))</f>
      </c>
      <c r="P8" s="11">
        <f>IF(OR(E8="",E8=0),"",G8/E8*O8)</f>
      </c>
      <c r="Q8" s="11">
        <f>IF(OR(E8="",E8=0),"",I8/E8*O8)</f>
      </c>
    </row>
    <row r="9" spans="3:17" x14ac:dyDescent="0.25">
      <c r="C9" s="7"/>
      <c r="D9" s="7"/>
      <c r="E9" s="8">
        <f>IF(AND(ISNUMBER(C9),ISNUMBER(D9)),D9-C9,"")</f>
      </c>
      <c r="G9" s="9"/>
      <c r="H9" s="10"/>
      <c r="I9" s="11">
        <f>IF(G9="","",ROUND(G9*IF(ISNUMBER(H9),H9,0),2))</f>
      </c>
      <c r="J9" s="11">
        <f>IF(G9="","",G9-I9)</f>
      </c>
      <c r="K9" s="9"/>
      <c r="L9" s="11">
        <f>IF(G9="","",G9-IF(ISNUMBER(K9),K9,0))</f>
      </c>
      <c r="M9" s="8">
        <f>IF(OR(A9="",NOT(ISNUMBER(C9)),NOT(ISNUMBER(D9))),"",IF(D9&lt;=C9,"ATTENZIONE: date da controllare",IF(COUNTIFS($A$2:$A$301,A9,$C$2:$C$301,"&lt;"&amp;D9,$D$2:$D$301,"&gt;"&amp;C9)&gt;1,"ATTENZIONE: SOVRAPPOSTA","OK")))</f>
      </c>
      <c r="O9" s="8">
        <f>IF(E9="","",MAX(0,MIN(D9,EOMONTH(Planning!$B$1,0)+1)-MAX(C9,Planning!$B$1)))</f>
      </c>
      <c r="P9" s="11">
        <f>IF(OR(E9="",E9=0),"",G9/E9*O9)</f>
      </c>
      <c r="Q9" s="11">
        <f>IF(OR(E9="",E9=0),"",I9/E9*O9)</f>
      </c>
    </row>
    <row r="10" spans="3:17" x14ac:dyDescent="0.25">
      <c r="C10" s="7"/>
      <c r="D10" s="7"/>
      <c r="E10" s="8">
        <f>IF(AND(ISNUMBER(C10),ISNUMBER(D10)),D10-C10,"")</f>
      </c>
      <c r="G10" s="9"/>
      <c r="H10" s="10"/>
      <c r="I10" s="11">
        <f>IF(G10="","",ROUND(G10*IF(ISNUMBER(H10),H10,0),2))</f>
      </c>
      <c r="J10" s="11">
        <f>IF(G10="","",G10-I10)</f>
      </c>
      <c r="K10" s="9"/>
      <c r="L10" s="11">
        <f>IF(G10="","",G10-IF(ISNUMBER(K10),K10,0))</f>
      </c>
      <c r="M10" s="8">
        <f>IF(OR(A10="",NOT(ISNUMBER(C10)),NOT(ISNUMBER(D10))),"",IF(D10&lt;=C10,"ATTENZIONE: date da controllare",IF(COUNTIFS($A$2:$A$301,A10,$C$2:$C$301,"&lt;"&amp;D10,$D$2:$D$301,"&gt;"&amp;C10)&gt;1,"ATTENZIONE: SOVRAPPOSTA","OK")))</f>
      </c>
      <c r="O10" s="8">
        <f>IF(E10="","",MAX(0,MIN(D10,EOMONTH(Planning!$B$1,0)+1)-MAX(C10,Planning!$B$1)))</f>
      </c>
      <c r="P10" s="11">
        <f>IF(OR(E10="",E10=0),"",G10/E10*O10)</f>
      </c>
      <c r="Q10" s="11">
        <f>IF(OR(E10="",E10=0),"",I10/E10*O10)</f>
      </c>
    </row>
    <row r="11" spans="3:17" x14ac:dyDescent="0.25">
      <c r="C11" s="7"/>
      <c r="D11" s="7"/>
      <c r="E11" s="8">
        <f>IF(AND(ISNUMBER(C11),ISNUMBER(D11)),D11-C11,"")</f>
      </c>
      <c r="G11" s="9"/>
      <c r="H11" s="10"/>
      <c r="I11" s="11">
        <f>IF(G11="","",ROUND(G11*IF(ISNUMBER(H11),H11,0),2))</f>
      </c>
      <c r="J11" s="11">
        <f>IF(G11="","",G11-I11)</f>
      </c>
      <c r="K11" s="9"/>
      <c r="L11" s="11">
        <f>IF(G11="","",G11-IF(ISNUMBER(K11),K11,0))</f>
      </c>
      <c r="M11" s="8">
        <f>IF(OR(A11="",NOT(ISNUMBER(C11)),NOT(ISNUMBER(D11))),"",IF(D11&lt;=C11,"ATTENZIONE: date da controllare",IF(COUNTIFS($A$2:$A$301,A11,$C$2:$C$301,"&lt;"&amp;D11,$D$2:$D$301,"&gt;"&amp;C11)&gt;1,"ATTENZIONE: SOVRAPPOSTA","OK")))</f>
      </c>
      <c r="O11" s="8">
        <f>IF(E11="","",MAX(0,MIN(D11,EOMONTH(Planning!$B$1,0)+1)-MAX(C11,Planning!$B$1)))</f>
      </c>
      <c r="P11" s="11">
        <f>IF(OR(E11="",E11=0),"",G11/E11*O11)</f>
      </c>
      <c r="Q11" s="11">
        <f>IF(OR(E11="",E11=0),"",I11/E11*O11)</f>
      </c>
    </row>
    <row r="12" spans="3:17" x14ac:dyDescent="0.25">
      <c r="C12" s="7"/>
      <c r="D12" s="7"/>
      <c r="E12" s="8">
        <f>IF(AND(ISNUMBER(C12),ISNUMBER(D12)),D12-C12,"")</f>
      </c>
      <c r="G12" s="9"/>
      <c r="H12" s="10"/>
      <c r="I12" s="11">
        <f>IF(G12="","",ROUND(G12*IF(ISNUMBER(H12),H12,0),2))</f>
      </c>
      <c r="J12" s="11">
        <f>IF(G12="","",G12-I12)</f>
      </c>
      <c r="K12" s="9"/>
      <c r="L12" s="11">
        <f>IF(G12="","",G12-IF(ISNUMBER(K12),K12,0))</f>
      </c>
      <c r="M12" s="8">
        <f>IF(OR(A12="",NOT(ISNUMBER(C12)),NOT(ISNUMBER(D12))),"",IF(D12&lt;=C12,"ATTENZIONE: date da controllare",IF(COUNTIFS($A$2:$A$301,A12,$C$2:$C$301,"&lt;"&amp;D12,$D$2:$D$301,"&gt;"&amp;C12)&gt;1,"ATTENZIONE: SOVRAPPOSTA","OK")))</f>
      </c>
      <c r="O12" s="8">
        <f>IF(E12="","",MAX(0,MIN(D12,EOMONTH(Planning!$B$1,0)+1)-MAX(C12,Planning!$B$1)))</f>
      </c>
      <c r="P12" s="11">
        <f>IF(OR(E12="",E12=0),"",G12/E12*O12)</f>
      </c>
      <c r="Q12" s="11">
        <f>IF(OR(E12="",E12=0),"",I12/E12*O12)</f>
      </c>
    </row>
    <row r="13" spans="3:17" x14ac:dyDescent="0.25">
      <c r="C13" s="7"/>
      <c r="D13" s="7"/>
      <c r="E13" s="8">
        <f>IF(AND(ISNUMBER(C13),ISNUMBER(D13)),D13-C13,"")</f>
      </c>
      <c r="G13" s="9"/>
      <c r="H13" s="10"/>
      <c r="I13" s="11">
        <f>IF(G13="","",ROUND(G13*IF(ISNUMBER(H13),H13,0),2))</f>
      </c>
      <c r="J13" s="11">
        <f>IF(G13="","",G13-I13)</f>
      </c>
      <c r="K13" s="9"/>
      <c r="L13" s="11">
        <f>IF(G13="","",G13-IF(ISNUMBER(K13),K13,0))</f>
      </c>
      <c r="M13" s="8">
        <f>IF(OR(A13="",NOT(ISNUMBER(C13)),NOT(ISNUMBER(D13))),"",IF(D13&lt;=C13,"ATTENZIONE: date da controllare",IF(COUNTIFS($A$2:$A$301,A13,$C$2:$C$301,"&lt;"&amp;D13,$D$2:$D$301,"&gt;"&amp;C13)&gt;1,"ATTENZIONE: SOVRAPPOSTA","OK")))</f>
      </c>
      <c r="O13" s="8">
        <f>IF(E13="","",MAX(0,MIN(D13,EOMONTH(Planning!$B$1,0)+1)-MAX(C13,Planning!$B$1)))</f>
      </c>
      <c r="P13" s="11">
        <f>IF(OR(E13="",E13=0),"",G13/E13*O13)</f>
      </c>
      <c r="Q13" s="11">
        <f>IF(OR(E13="",E13=0),"",I13/E13*O13)</f>
      </c>
    </row>
    <row r="14" spans="3:17" x14ac:dyDescent="0.25">
      <c r="C14" s="7"/>
      <c r="D14" s="7"/>
      <c r="E14" s="8">
        <f>IF(AND(ISNUMBER(C14),ISNUMBER(D14)),D14-C14,"")</f>
      </c>
      <c r="G14" s="9"/>
      <c r="H14" s="10"/>
      <c r="I14" s="11">
        <f>IF(G14="","",ROUND(G14*IF(ISNUMBER(H14),H14,0),2))</f>
      </c>
      <c r="J14" s="11">
        <f>IF(G14="","",G14-I14)</f>
      </c>
      <c r="K14" s="9"/>
      <c r="L14" s="11">
        <f>IF(G14="","",G14-IF(ISNUMBER(K14),K14,0))</f>
      </c>
      <c r="M14" s="8">
        <f>IF(OR(A14="",NOT(ISNUMBER(C14)),NOT(ISNUMBER(D14))),"",IF(D14&lt;=C14,"ATTENZIONE: date da controllare",IF(COUNTIFS($A$2:$A$301,A14,$C$2:$C$301,"&lt;"&amp;D14,$D$2:$D$301,"&gt;"&amp;C14)&gt;1,"ATTENZIONE: SOVRAPPOSTA","OK")))</f>
      </c>
      <c r="O14" s="8">
        <f>IF(E14="","",MAX(0,MIN(D14,EOMONTH(Planning!$B$1,0)+1)-MAX(C14,Planning!$B$1)))</f>
      </c>
      <c r="P14" s="11">
        <f>IF(OR(E14="",E14=0),"",G14/E14*O14)</f>
      </c>
      <c r="Q14" s="11">
        <f>IF(OR(E14="",E14=0),"",I14/E14*O14)</f>
      </c>
    </row>
    <row r="15" spans="3:17" x14ac:dyDescent="0.25">
      <c r="C15" s="7"/>
      <c r="D15" s="7"/>
      <c r="E15" s="8">
        <f>IF(AND(ISNUMBER(C15),ISNUMBER(D15)),D15-C15,"")</f>
      </c>
      <c r="G15" s="9"/>
      <c r="H15" s="10"/>
      <c r="I15" s="11">
        <f>IF(G15="","",ROUND(G15*IF(ISNUMBER(H15),H15,0),2))</f>
      </c>
      <c r="J15" s="11">
        <f>IF(G15="","",G15-I15)</f>
      </c>
      <c r="K15" s="9"/>
      <c r="L15" s="11">
        <f>IF(G15="","",G15-IF(ISNUMBER(K15),K15,0))</f>
      </c>
      <c r="M15" s="8">
        <f>IF(OR(A15="",NOT(ISNUMBER(C15)),NOT(ISNUMBER(D15))),"",IF(D15&lt;=C15,"ATTENZIONE: date da controllare",IF(COUNTIFS($A$2:$A$301,A15,$C$2:$C$301,"&lt;"&amp;D15,$D$2:$D$301,"&gt;"&amp;C15)&gt;1,"ATTENZIONE: SOVRAPPOSTA","OK")))</f>
      </c>
      <c r="O15" s="8">
        <f>IF(E15="","",MAX(0,MIN(D15,EOMONTH(Planning!$B$1,0)+1)-MAX(C15,Planning!$B$1)))</f>
      </c>
      <c r="P15" s="11">
        <f>IF(OR(E15="",E15=0),"",G15/E15*O15)</f>
      </c>
      <c r="Q15" s="11">
        <f>IF(OR(E15="",E15=0),"",I15/E15*O15)</f>
      </c>
    </row>
    <row r="16" spans="3:17" x14ac:dyDescent="0.25">
      <c r="C16" s="7"/>
      <c r="D16" s="7"/>
      <c r="E16" s="8">
        <f>IF(AND(ISNUMBER(C16),ISNUMBER(D16)),D16-C16,"")</f>
      </c>
      <c r="G16" s="9"/>
      <c r="H16" s="10"/>
      <c r="I16" s="11">
        <f>IF(G16="","",ROUND(G16*IF(ISNUMBER(H16),H16,0),2))</f>
      </c>
      <c r="J16" s="11">
        <f>IF(G16="","",G16-I16)</f>
      </c>
      <c r="K16" s="9"/>
      <c r="L16" s="11">
        <f>IF(G16="","",G16-IF(ISNUMBER(K16),K16,0))</f>
      </c>
      <c r="M16" s="8">
        <f>IF(OR(A16="",NOT(ISNUMBER(C16)),NOT(ISNUMBER(D16))),"",IF(D16&lt;=C16,"ATTENZIONE: date da controllare",IF(COUNTIFS($A$2:$A$301,A16,$C$2:$C$301,"&lt;"&amp;D16,$D$2:$D$301,"&gt;"&amp;C16)&gt;1,"ATTENZIONE: SOVRAPPOSTA","OK")))</f>
      </c>
      <c r="O16" s="8">
        <f>IF(E16="","",MAX(0,MIN(D16,EOMONTH(Planning!$B$1,0)+1)-MAX(C16,Planning!$B$1)))</f>
      </c>
      <c r="P16" s="11">
        <f>IF(OR(E16="",E16=0),"",G16/E16*O16)</f>
      </c>
      <c r="Q16" s="11">
        <f>IF(OR(E16="",E16=0),"",I16/E16*O16)</f>
      </c>
    </row>
    <row r="17" spans="3:17" x14ac:dyDescent="0.25">
      <c r="C17" s="7"/>
      <c r="D17" s="7"/>
      <c r="E17" s="8">
        <f>IF(AND(ISNUMBER(C17),ISNUMBER(D17)),D17-C17,"")</f>
      </c>
      <c r="G17" s="9"/>
      <c r="H17" s="10"/>
      <c r="I17" s="11">
        <f>IF(G17="","",ROUND(G17*IF(ISNUMBER(H17),H17,0),2))</f>
      </c>
      <c r="J17" s="11">
        <f>IF(G17="","",G17-I17)</f>
      </c>
      <c r="K17" s="9"/>
      <c r="L17" s="11">
        <f>IF(G17="","",G17-IF(ISNUMBER(K17),K17,0))</f>
      </c>
      <c r="M17" s="8">
        <f>IF(OR(A17="",NOT(ISNUMBER(C17)),NOT(ISNUMBER(D17))),"",IF(D17&lt;=C17,"ATTENZIONE: date da controllare",IF(COUNTIFS($A$2:$A$301,A17,$C$2:$C$301,"&lt;"&amp;D17,$D$2:$D$301,"&gt;"&amp;C17)&gt;1,"ATTENZIONE: SOVRAPPOSTA","OK")))</f>
      </c>
      <c r="O17" s="8">
        <f>IF(E17="","",MAX(0,MIN(D17,EOMONTH(Planning!$B$1,0)+1)-MAX(C17,Planning!$B$1)))</f>
      </c>
      <c r="P17" s="11">
        <f>IF(OR(E17="",E17=0),"",G17/E17*O17)</f>
      </c>
      <c r="Q17" s="11">
        <f>IF(OR(E17="",E17=0),"",I17/E17*O17)</f>
      </c>
    </row>
    <row r="18" spans="3:17" x14ac:dyDescent="0.25">
      <c r="C18" s="7"/>
      <c r="D18" s="7"/>
      <c r="E18" s="8">
        <f>IF(AND(ISNUMBER(C18),ISNUMBER(D18)),D18-C18,"")</f>
      </c>
      <c r="G18" s="9"/>
      <c r="H18" s="10"/>
      <c r="I18" s="11">
        <f>IF(G18="","",ROUND(G18*IF(ISNUMBER(H18),H18,0),2))</f>
      </c>
      <c r="J18" s="11">
        <f>IF(G18="","",G18-I18)</f>
      </c>
      <c r="K18" s="9"/>
      <c r="L18" s="11">
        <f>IF(G18="","",G18-IF(ISNUMBER(K18),K18,0))</f>
      </c>
      <c r="M18" s="8">
        <f>IF(OR(A18="",NOT(ISNUMBER(C18)),NOT(ISNUMBER(D18))),"",IF(D18&lt;=C18,"ATTENZIONE: date da controllare",IF(COUNTIFS($A$2:$A$301,A18,$C$2:$C$301,"&lt;"&amp;D18,$D$2:$D$301,"&gt;"&amp;C18)&gt;1,"ATTENZIONE: SOVRAPPOSTA","OK")))</f>
      </c>
      <c r="O18" s="8">
        <f>IF(E18="","",MAX(0,MIN(D18,EOMONTH(Planning!$B$1,0)+1)-MAX(C18,Planning!$B$1)))</f>
      </c>
      <c r="P18" s="11">
        <f>IF(OR(E18="",E18=0),"",G18/E18*O18)</f>
      </c>
      <c r="Q18" s="11">
        <f>IF(OR(E18="",E18=0),"",I18/E18*O18)</f>
      </c>
    </row>
    <row r="19" spans="3:17" x14ac:dyDescent="0.25">
      <c r="C19" s="7"/>
      <c r="D19" s="7"/>
      <c r="E19" s="8">
        <f>IF(AND(ISNUMBER(C19),ISNUMBER(D19)),D19-C19,"")</f>
      </c>
      <c r="G19" s="9"/>
      <c r="H19" s="10"/>
      <c r="I19" s="11">
        <f>IF(G19="","",ROUND(G19*IF(ISNUMBER(H19),H19,0),2))</f>
      </c>
      <c r="J19" s="11">
        <f>IF(G19="","",G19-I19)</f>
      </c>
      <c r="K19" s="9"/>
      <c r="L19" s="11">
        <f>IF(G19="","",G19-IF(ISNUMBER(K19),K19,0))</f>
      </c>
      <c r="M19" s="8">
        <f>IF(OR(A19="",NOT(ISNUMBER(C19)),NOT(ISNUMBER(D19))),"",IF(D19&lt;=C19,"ATTENZIONE: date da controllare",IF(COUNTIFS($A$2:$A$301,A19,$C$2:$C$301,"&lt;"&amp;D19,$D$2:$D$301,"&gt;"&amp;C19)&gt;1,"ATTENZIONE: SOVRAPPOSTA","OK")))</f>
      </c>
      <c r="O19" s="8">
        <f>IF(E19="","",MAX(0,MIN(D19,EOMONTH(Planning!$B$1,0)+1)-MAX(C19,Planning!$B$1)))</f>
      </c>
      <c r="P19" s="11">
        <f>IF(OR(E19="",E19=0),"",G19/E19*O19)</f>
      </c>
      <c r="Q19" s="11">
        <f>IF(OR(E19="",E19=0),"",I19/E19*O19)</f>
      </c>
    </row>
    <row r="20" spans="3:17" x14ac:dyDescent="0.25">
      <c r="C20" s="7"/>
      <c r="D20" s="7"/>
      <c r="E20" s="8">
        <f>IF(AND(ISNUMBER(C20),ISNUMBER(D20)),D20-C20,"")</f>
      </c>
      <c r="G20" s="9"/>
      <c r="H20" s="10"/>
      <c r="I20" s="11">
        <f>IF(G20="","",ROUND(G20*IF(ISNUMBER(H20),H20,0),2))</f>
      </c>
      <c r="J20" s="11">
        <f>IF(G20="","",G20-I20)</f>
      </c>
      <c r="K20" s="9"/>
      <c r="L20" s="11">
        <f>IF(G20="","",G20-IF(ISNUMBER(K20),K20,0))</f>
      </c>
      <c r="M20" s="8">
        <f>IF(OR(A20="",NOT(ISNUMBER(C20)),NOT(ISNUMBER(D20))),"",IF(D20&lt;=C20,"ATTENZIONE: date da controllare",IF(COUNTIFS($A$2:$A$301,A20,$C$2:$C$301,"&lt;"&amp;D20,$D$2:$D$301,"&gt;"&amp;C20)&gt;1,"ATTENZIONE: SOVRAPPOSTA","OK")))</f>
      </c>
      <c r="O20" s="8">
        <f>IF(E20="","",MAX(0,MIN(D20,EOMONTH(Planning!$B$1,0)+1)-MAX(C20,Planning!$B$1)))</f>
      </c>
      <c r="P20" s="11">
        <f>IF(OR(E20="",E20=0),"",G20/E20*O20)</f>
      </c>
      <c r="Q20" s="11">
        <f>IF(OR(E20="",E20=0),"",I20/E20*O20)</f>
      </c>
    </row>
    <row r="21" spans="3:17" x14ac:dyDescent="0.25">
      <c r="C21" s="7"/>
      <c r="D21" s="7"/>
      <c r="E21" s="8">
        <f>IF(AND(ISNUMBER(C21),ISNUMBER(D21)),D21-C21,"")</f>
      </c>
      <c r="G21" s="9"/>
      <c r="H21" s="10"/>
      <c r="I21" s="11">
        <f>IF(G21="","",ROUND(G21*IF(ISNUMBER(H21),H21,0),2))</f>
      </c>
      <c r="J21" s="11">
        <f>IF(G21="","",G21-I21)</f>
      </c>
      <c r="K21" s="9"/>
      <c r="L21" s="11">
        <f>IF(G21="","",G21-IF(ISNUMBER(K21),K21,0))</f>
      </c>
      <c r="M21" s="8">
        <f>IF(OR(A21="",NOT(ISNUMBER(C21)),NOT(ISNUMBER(D21))),"",IF(D21&lt;=C21,"ATTENZIONE: date da controllare",IF(COUNTIFS($A$2:$A$301,A21,$C$2:$C$301,"&lt;"&amp;D21,$D$2:$D$301,"&gt;"&amp;C21)&gt;1,"ATTENZIONE: SOVRAPPOSTA","OK")))</f>
      </c>
      <c r="O21" s="8">
        <f>IF(E21="","",MAX(0,MIN(D21,EOMONTH(Planning!$B$1,0)+1)-MAX(C21,Planning!$B$1)))</f>
      </c>
      <c r="P21" s="11">
        <f>IF(OR(E21="",E21=0),"",G21/E21*O21)</f>
      </c>
      <c r="Q21" s="11">
        <f>IF(OR(E21="",E21=0),"",I21/E21*O21)</f>
      </c>
    </row>
    <row r="22" spans="3:17" x14ac:dyDescent="0.25">
      <c r="C22" s="7"/>
      <c r="D22" s="7"/>
      <c r="E22" s="8">
        <f>IF(AND(ISNUMBER(C22),ISNUMBER(D22)),D22-C22,"")</f>
      </c>
      <c r="G22" s="9"/>
      <c r="H22" s="10"/>
      <c r="I22" s="11">
        <f>IF(G22="","",ROUND(G22*IF(ISNUMBER(H22),H22,0),2))</f>
      </c>
      <c r="J22" s="11">
        <f>IF(G22="","",G22-I22)</f>
      </c>
      <c r="K22" s="9"/>
      <c r="L22" s="11">
        <f>IF(G22="","",G22-IF(ISNUMBER(K22),K22,0))</f>
      </c>
      <c r="M22" s="8">
        <f>IF(OR(A22="",NOT(ISNUMBER(C22)),NOT(ISNUMBER(D22))),"",IF(D22&lt;=C22,"ATTENZIONE: date da controllare",IF(COUNTIFS($A$2:$A$301,A22,$C$2:$C$301,"&lt;"&amp;D22,$D$2:$D$301,"&gt;"&amp;C22)&gt;1,"ATTENZIONE: SOVRAPPOSTA","OK")))</f>
      </c>
      <c r="O22" s="8">
        <f>IF(E22="","",MAX(0,MIN(D22,EOMONTH(Planning!$B$1,0)+1)-MAX(C22,Planning!$B$1)))</f>
      </c>
      <c r="P22" s="11">
        <f>IF(OR(E22="",E22=0),"",G22/E22*O22)</f>
      </c>
      <c r="Q22" s="11">
        <f>IF(OR(E22="",E22=0),"",I22/E22*O22)</f>
      </c>
    </row>
    <row r="23" spans="3:17" x14ac:dyDescent="0.25">
      <c r="C23" s="7"/>
      <c r="D23" s="7"/>
      <c r="E23" s="8">
        <f>IF(AND(ISNUMBER(C23),ISNUMBER(D23)),D23-C23,"")</f>
      </c>
      <c r="G23" s="9"/>
      <c r="H23" s="10"/>
      <c r="I23" s="11">
        <f>IF(G23="","",ROUND(G23*IF(ISNUMBER(H23),H23,0),2))</f>
      </c>
      <c r="J23" s="11">
        <f>IF(G23="","",G23-I23)</f>
      </c>
      <c r="K23" s="9"/>
      <c r="L23" s="11">
        <f>IF(G23="","",G23-IF(ISNUMBER(K23),K23,0))</f>
      </c>
      <c r="M23" s="8">
        <f>IF(OR(A23="",NOT(ISNUMBER(C23)),NOT(ISNUMBER(D23))),"",IF(D23&lt;=C23,"ATTENZIONE: date da controllare",IF(COUNTIFS($A$2:$A$301,A23,$C$2:$C$301,"&lt;"&amp;D23,$D$2:$D$301,"&gt;"&amp;C23)&gt;1,"ATTENZIONE: SOVRAPPOSTA","OK")))</f>
      </c>
      <c r="O23" s="8">
        <f>IF(E23="","",MAX(0,MIN(D23,EOMONTH(Planning!$B$1,0)+1)-MAX(C23,Planning!$B$1)))</f>
      </c>
      <c r="P23" s="11">
        <f>IF(OR(E23="",E23=0),"",G23/E23*O23)</f>
      </c>
      <c r="Q23" s="11">
        <f>IF(OR(E23="",E23=0),"",I23/E23*O23)</f>
      </c>
    </row>
    <row r="24" spans="3:17" x14ac:dyDescent="0.25">
      <c r="C24" s="7"/>
      <c r="D24" s="7"/>
      <c r="E24" s="8">
        <f>IF(AND(ISNUMBER(C24),ISNUMBER(D24)),D24-C24,"")</f>
      </c>
      <c r="G24" s="9"/>
      <c r="H24" s="10"/>
      <c r="I24" s="11">
        <f>IF(G24="","",ROUND(G24*IF(ISNUMBER(H24),H24,0),2))</f>
      </c>
      <c r="J24" s="11">
        <f>IF(G24="","",G24-I24)</f>
      </c>
      <c r="K24" s="9"/>
      <c r="L24" s="11">
        <f>IF(G24="","",G24-IF(ISNUMBER(K24),K24,0))</f>
      </c>
      <c r="M24" s="8">
        <f>IF(OR(A24="",NOT(ISNUMBER(C24)),NOT(ISNUMBER(D24))),"",IF(D24&lt;=C24,"ATTENZIONE: date da controllare",IF(COUNTIFS($A$2:$A$301,A24,$C$2:$C$301,"&lt;"&amp;D24,$D$2:$D$301,"&gt;"&amp;C24)&gt;1,"ATTENZIONE: SOVRAPPOSTA","OK")))</f>
      </c>
      <c r="O24" s="8">
        <f>IF(E24="","",MAX(0,MIN(D24,EOMONTH(Planning!$B$1,0)+1)-MAX(C24,Planning!$B$1)))</f>
      </c>
      <c r="P24" s="11">
        <f>IF(OR(E24="",E24=0),"",G24/E24*O24)</f>
      </c>
      <c r="Q24" s="11">
        <f>IF(OR(E24="",E24=0),"",I24/E24*O24)</f>
      </c>
    </row>
    <row r="25" spans="3:17" x14ac:dyDescent="0.25">
      <c r="C25" s="7"/>
      <c r="D25" s="7"/>
      <c r="E25" s="8">
        <f>IF(AND(ISNUMBER(C25),ISNUMBER(D25)),D25-C25,"")</f>
      </c>
      <c r="G25" s="9"/>
      <c r="H25" s="10"/>
      <c r="I25" s="11">
        <f>IF(G25="","",ROUND(G25*IF(ISNUMBER(H25),H25,0),2))</f>
      </c>
      <c r="J25" s="11">
        <f>IF(G25="","",G25-I25)</f>
      </c>
      <c r="K25" s="9"/>
      <c r="L25" s="11">
        <f>IF(G25="","",G25-IF(ISNUMBER(K25),K25,0))</f>
      </c>
      <c r="M25" s="8">
        <f>IF(OR(A25="",NOT(ISNUMBER(C25)),NOT(ISNUMBER(D25))),"",IF(D25&lt;=C25,"ATTENZIONE: date da controllare",IF(COUNTIFS($A$2:$A$301,A25,$C$2:$C$301,"&lt;"&amp;D25,$D$2:$D$301,"&gt;"&amp;C25)&gt;1,"ATTENZIONE: SOVRAPPOSTA","OK")))</f>
      </c>
      <c r="O25" s="8">
        <f>IF(E25="","",MAX(0,MIN(D25,EOMONTH(Planning!$B$1,0)+1)-MAX(C25,Planning!$B$1)))</f>
      </c>
      <c r="P25" s="11">
        <f>IF(OR(E25="",E25=0),"",G25/E25*O25)</f>
      </c>
      <c r="Q25" s="11">
        <f>IF(OR(E25="",E25=0),"",I25/E25*O25)</f>
      </c>
    </row>
    <row r="26" spans="3:17" x14ac:dyDescent="0.25">
      <c r="C26" s="7"/>
      <c r="D26" s="7"/>
      <c r="E26" s="8">
        <f>IF(AND(ISNUMBER(C26),ISNUMBER(D26)),D26-C26,"")</f>
      </c>
      <c r="G26" s="9"/>
      <c r="H26" s="10"/>
      <c r="I26" s="11">
        <f>IF(G26="","",ROUND(G26*IF(ISNUMBER(H26),H26,0),2))</f>
      </c>
      <c r="J26" s="11">
        <f>IF(G26="","",G26-I26)</f>
      </c>
      <c r="K26" s="9"/>
      <c r="L26" s="11">
        <f>IF(G26="","",G26-IF(ISNUMBER(K26),K26,0))</f>
      </c>
      <c r="M26" s="8">
        <f>IF(OR(A26="",NOT(ISNUMBER(C26)),NOT(ISNUMBER(D26))),"",IF(D26&lt;=C26,"ATTENZIONE: date da controllare",IF(COUNTIFS($A$2:$A$301,A26,$C$2:$C$301,"&lt;"&amp;D26,$D$2:$D$301,"&gt;"&amp;C26)&gt;1,"ATTENZIONE: SOVRAPPOSTA","OK")))</f>
      </c>
      <c r="O26" s="8">
        <f>IF(E26="","",MAX(0,MIN(D26,EOMONTH(Planning!$B$1,0)+1)-MAX(C26,Planning!$B$1)))</f>
      </c>
      <c r="P26" s="11">
        <f>IF(OR(E26="",E26=0),"",G26/E26*O26)</f>
      </c>
      <c r="Q26" s="11">
        <f>IF(OR(E26="",E26=0),"",I26/E26*O26)</f>
      </c>
    </row>
    <row r="27" spans="3:17" x14ac:dyDescent="0.25">
      <c r="C27" s="7"/>
      <c r="D27" s="7"/>
      <c r="E27" s="8">
        <f>IF(AND(ISNUMBER(C27),ISNUMBER(D27)),D27-C27,"")</f>
      </c>
      <c r="G27" s="9"/>
      <c r="H27" s="10"/>
      <c r="I27" s="11">
        <f>IF(G27="","",ROUND(G27*IF(ISNUMBER(H27),H27,0),2))</f>
      </c>
      <c r="J27" s="11">
        <f>IF(G27="","",G27-I27)</f>
      </c>
      <c r="K27" s="9"/>
      <c r="L27" s="11">
        <f>IF(G27="","",G27-IF(ISNUMBER(K27),K27,0))</f>
      </c>
      <c r="M27" s="8">
        <f>IF(OR(A27="",NOT(ISNUMBER(C27)),NOT(ISNUMBER(D27))),"",IF(D27&lt;=C27,"ATTENZIONE: date da controllare",IF(COUNTIFS($A$2:$A$301,A27,$C$2:$C$301,"&lt;"&amp;D27,$D$2:$D$301,"&gt;"&amp;C27)&gt;1,"ATTENZIONE: SOVRAPPOSTA","OK")))</f>
      </c>
      <c r="O27" s="8">
        <f>IF(E27="","",MAX(0,MIN(D27,EOMONTH(Planning!$B$1,0)+1)-MAX(C27,Planning!$B$1)))</f>
      </c>
      <c r="P27" s="11">
        <f>IF(OR(E27="",E27=0),"",G27/E27*O27)</f>
      </c>
      <c r="Q27" s="11">
        <f>IF(OR(E27="",E27=0),"",I27/E27*O27)</f>
      </c>
    </row>
    <row r="28" spans="3:17" x14ac:dyDescent="0.25">
      <c r="C28" s="7"/>
      <c r="D28" s="7"/>
      <c r="E28" s="8">
        <f>IF(AND(ISNUMBER(C28),ISNUMBER(D28)),D28-C28,"")</f>
      </c>
      <c r="G28" s="9"/>
      <c r="H28" s="10"/>
      <c r="I28" s="11">
        <f>IF(G28="","",ROUND(G28*IF(ISNUMBER(H28),H28,0),2))</f>
      </c>
      <c r="J28" s="11">
        <f>IF(G28="","",G28-I28)</f>
      </c>
      <c r="K28" s="9"/>
      <c r="L28" s="11">
        <f>IF(G28="","",G28-IF(ISNUMBER(K28),K28,0))</f>
      </c>
      <c r="M28" s="8">
        <f>IF(OR(A28="",NOT(ISNUMBER(C28)),NOT(ISNUMBER(D28))),"",IF(D28&lt;=C28,"ATTENZIONE: date da controllare",IF(COUNTIFS($A$2:$A$301,A28,$C$2:$C$301,"&lt;"&amp;D28,$D$2:$D$301,"&gt;"&amp;C28)&gt;1,"ATTENZIONE: SOVRAPPOSTA","OK")))</f>
      </c>
      <c r="O28" s="8">
        <f>IF(E28="","",MAX(0,MIN(D28,EOMONTH(Planning!$B$1,0)+1)-MAX(C28,Planning!$B$1)))</f>
      </c>
      <c r="P28" s="11">
        <f>IF(OR(E28="",E28=0),"",G28/E28*O28)</f>
      </c>
      <c r="Q28" s="11">
        <f>IF(OR(E28="",E28=0),"",I28/E28*O28)</f>
      </c>
    </row>
    <row r="29" spans="3:17" x14ac:dyDescent="0.25">
      <c r="C29" s="7"/>
      <c r="D29" s="7"/>
      <c r="E29" s="8">
        <f>IF(AND(ISNUMBER(C29),ISNUMBER(D29)),D29-C29,"")</f>
      </c>
      <c r="G29" s="9"/>
      <c r="H29" s="10"/>
      <c r="I29" s="11">
        <f>IF(G29="","",ROUND(G29*IF(ISNUMBER(H29),H29,0),2))</f>
      </c>
      <c r="J29" s="11">
        <f>IF(G29="","",G29-I29)</f>
      </c>
      <c r="K29" s="9"/>
      <c r="L29" s="11">
        <f>IF(G29="","",G29-IF(ISNUMBER(K29),K29,0))</f>
      </c>
      <c r="M29" s="8">
        <f>IF(OR(A29="",NOT(ISNUMBER(C29)),NOT(ISNUMBER(D29))),"",IF(D29&lt;=C29,"ATTENZIONE: date da controllare",IF(COUNTIFS($A$2:$A$301,A29,$C$2:$C$301,"&lt;"&amp;D29,$D$2:$D$301,"&gt;"&amp;C29)&gt;1,"ATTENZIONE: SOVRAPPOSTA","OK")))</f>
      </c>
      <c r="O29" s="8">
        <f>IF(E29="","",MAX(0,MIN(D29,EOMONTH(Planning!$B$1,0)+1)-MAX(C29,Planning!$B$1)))</f>
      </c>
      <c r="P29" s="11">
        <f>IF(OR(E29="",E29=0),"",G29/E29*O29)</f>
      </c>
      <c r="Q29" s="11">
        <f>IF(OR(E29="",E29=0),"",I29/E29*O29)</f>
      </c>
    </row>
    <row r="30" spans="3:17" x14ac:dyDescent="0.25">
      <c r="C30" s="7"/>
      <c r="D30" s="7"/>
      <c r="E30" s="8">
        <f>IF(AND(ISNUMBER(C30),ISNUMBER(D30)),D30-C30,"")</f>
      </c>
      <c r="G30" s="9"/>
      <c r="H30" s="10"/>
      <c r="I30" s="11">
        <f>IF(G30="","",ROUND(G30*IF(ISNUMBER(H30),H30,0),2))</f>
      </c>
      <c r="J30" s="11">
        <f>IF(G30="","",G30-I30)</f>
      </c>
      <c r="K30" s="9"/>
      <c r="L30" s="11">
        <f>IF(G30="","",G30-IF(ISNUMBER(K30),K30,0))</f>
      </c>
      <c r="M30" s="8">
        <f>IF(OR(A30="",NOT(ISNUMBER(C30)),NOT(ISNUMBER(D30))),"",IF(D30&lt;=C30,"ATTENZIONE: date da controllare",IF(COUNTIFS($A$2:$A$301,A30,$C$2:$C$301,"&lt;"&amp;D30,$D$2:$D$301,"&gt;"&amp;C30)&gt;1,"ATTENZIONE: SOVRAPPOSTA","OK")))</f>
      </c>
      <c r="O30" s="8">
        <f>IF(E30="","",MAX(0,MIN(D30,EOMONTH(Planning!$B$1,0)+1)-MAX(C30,Planning!$B$1)))</f>
      </c>
      <c r="P30" s="11">
        <f>IF(OR(E30="",E30=0),"",G30/E30*O30)</f>
      </c>
      <c r="Q30" s="11">
        <f>IF(OR(E30="",E30=0),"",I30/E30*O30)</f>
      </c>
    </row>
    <row r="31" spans="3:17" x14ac:dyDescent="0.25">
      <c r="C31" s="7"/>
      <c r="D31" s="7"/>
      <c r="E31" s="8">
        <f>IF(AND(ISNUMBER(C31),ISNUMBER(D31)),D31-C31,"")</f>
      </c>
      <c r="G31" s="9"/>
      <c r="H31" s="10"/>
      <c r="I31" s="11">
        <f>IF(G31="","",ROUND(G31*IF(ISNUMBER(H31),H31,0),2))</f>
      </c>
      <c r="J31" s="11">
        <f>IF(G31="","",G31-I31)</f>
      </c>
      <c r="K31" s="9"/>
      <c r="L31" s="11">
        <f>IF(G31="","",G31-IF(ISNUMBER(K31),K31,0))</f>
      </c>
      <c r="M31" s="8">
        <f>IF(OR(A31="",NOT(ISNUMBER(C31)),NOT(ISNUMBER(D31))),"",IF(D31&lt;=C31,"ATTENZIONE: date da controllare",IF(COUNTIFS($A$2:$A$301,A31,$C$2:$C$301,"&lt;"&amp;D31,$D$2:$D$301,"&gt;"&amp;C31)&gt;1,"ATTENZIONE: SOVRAPPOSTA","OK")))</f>
      </c>
      <c r="O31" s="8">
        <f>IF(E31="","",MAX(0,MIN(D31,EOMONTH(Planning!$B$1,0)+1)-MAX(C31,Planning!$B$1)))</f>
      </c>
      <c r="P31" s="11">
        <f>IF(OR(E31="",E31=0),"",G31/E31*O31)</f>
      </c>
      <c r="Q31" s="11">
        <f>IF(OR(E31="",E31=0),"",I31/E31*O31)</f>
      </c>
    </row>
    <row r="32" spans="3:17" x14ac:dyDescent="0.25">
      <c r="C32" s="7"/>
      <c r="D32" s="7"/>
      <c r="E32" s="8">
        <f>IF(AND(ISNUMBER(C32),ISNUMBER(D32)),D32-C32,"")</f>
      </c>
      <c r="G32" s="9"/>
      <c r="H32" s="10"/>
      <c r="I32" s="11">
        <f>IF(G32="","",ROUND(G32*IF(ISNUMBER(H32),H32,0),2))</f>
      </c>
      <c r="J32" s="11">
        <f>IF(G32="","",G32-I32)</f>
      </c>
      <c r="K32" s="9"/>
      <c r="L32" s="11">
        <f>IF(G32="","",G32-IF(ISNUMBER(K32),K32,0))</f>
      </c>
      <c r="M32" s="8">
        <f>IF(OR(A32="",NOT(ISNUMBER(C32)),NOT(ISNUMBER(D32))),"",IF(D32&lt;=C32,"ATTENZIONE: date da controllare",IF(COUNTIFS($A$2:$A$301,A32,$C$2:$C$301,"&lt;"&amp;D32,$D$2:$D$301,"&gt;"&amp;C32)&gt;1,"ATTENZIONE: SOVRAPPOSTA","OK")))</f>
      </c>
      <c r="O32" s="8">
        <f>IF(E32="","",MAX(0,MIN(D32,EOMONTH(Planning!$B$1,0)+1)-MAX(C32,Planning!$B$1)))</f>
      </c>
      <c r="P32" s="11">
        <f>IF(OR(E32="",E32=0),"",G32/E32*O32)</f>
      </c>
      <c r="Q32" s="11">
        <f>IF(OR(E32="",E32=0),"",I32/E32*O32)</f>
      </c>
    </row>
    <row r="33" spans="3:17" x14ac:dyDescent="0.25">
      <c r="C33" s="7"/>
      <c r="D33" s="7"/>
      <c r="E33" s="8">
        <f>IF(AND(ISNUMBER(C33),ISNUMBER(D33)),D33-C33,"")</f>
      </c>
      <c r="G33" s="9"/>
      <c r="H33" s="10"/>
      <c r="I33" s="11">
        <f>IF(G33="","",ROUND(G33*IF(ISNUMBER(H33),H33,0),2))</f>
      </c>
      <c r="J33" s="11">
        <f>IF(G33="","",G33-I33)</f>
      </c>
      <c r="K33" s="9"/>
      <c r="L33" s="11">
        <f>IF(G33="","",G33-IF(ISNUMBER(K33),K33,0))</f>
      </c>
      <c r="M33" s="8">
        <f>IF(OR(A33="",NOT(ISNUMBER(C33)),NOT(ISNUMBER(D33))),"",IF(D33&lt;=C33,"ATTENZIONE: date da controllare",IF(COUNTIFS($A$2:$A$301,A33,$C$2:$C$301,"&lt;"&amp;D33,$D$2:$D$301,"&gt;"&amp;C33)&gt;1,"ATTENZIONE: SOVRAPPOSTA","OK")))</f>
      </c>
      <c r="O33" s="8">
        <f>IF(E33="","",MAX(0,MIN(D33,EOMONTH(Planning!$B$1,0)+1)-MAX(C33,Planning!$B$1)))</f>
      </c>
      <c r="P33" s="11">
        <f>IF(OR(E33="",E33=0),"",G33/E33*O33)</f>
      </c>
      <c r="Q33" s="11">
        <f>IF(OR(E33="",E33=0),"",I33/E33*O33)</f>
      </c>
    </row>
    <row r="34" spans="3:17" x14ac:dyDescent="0.25">
      <c r="C34" s="7"/>
      <c r="D34" s="7"/>
      <c r="E34" s="8">
        <f>IF(AND(ISNUMBER(C34),ISNUMBER(D34)),D34-C34,"")</f>
      </c>
      <c r="G34" s="9"/>
      <c r="H34" s="10"/>
      <c r="I34" s="11">
        <f>IF(G34="","",ROUND(G34*IF(ISNUMBER(H34),H34,0),2))</f>
      </c>
      <c r="J34" s="11">
        <f>IF(G34="","",G34-I34)</f>
      </c>
      <c r="K34" s="9"/>
      <c r="L34" s="11">
        <f>IF(G34="","",G34-IF(ISNUMBER(K34),K34,0))</f>
      </c>
      <c r="M34" s="8">
        <f>IF(OR(A34="",NOT(ISNUMBER(C34)),NOT(ISNUMBER(D34))),"",IF(D34&lt;=C34,"ATTENZIONE: date da controllare",IF(COUNTIFS($A$2:$A$301,A34,$C$2:$C$301,"&lt;"&amp;D34,$D$2:$D$301,"&gt;"&amp;C34)&gt;1,"ATTENZIONE: SOVRAPPOSTA","OK")))</f>
      </c>
      <c r="O34" s="8">
        <f>IF(E34="","",MAX(0,MIN(D34,EOMONTH(Planning!$B$1,0)+1)-MAX(C34,Planning!$B$1)))</f>
      </c>
      <c r="P34" s="11">
        <f>IF(OR(E34="",E34=0),"",G34/E34*O34)</f>
      </c>
      <c r="Q34" s="11">
        <f>IF(OR(E34="",E34=0),"",I34/E34*O34)</f>
      </c>
    </row>
    <row r="35" spans="3:17" x14ac:dyDescent="0.25">
      <c r="C35" s="7"/>
      <c r="D35" s="7"/>
      <c r="E35" s="8">
        <f>IF(AND(ISNUMBER(C35),ISNUMBER(D35)),D35-C35,"")</f>
      </c>
      <c r="G35" s="9"/>
      <c r="H35" s="10"/>
      <c r="I35" s="11">
        <f>IF(G35="","",ROUND(G35*IF(ISNUMBER(H35),H35,0),2))</f>
      </c>
      <c r="J35" s="11">
        <f>IF(G35="","",G35-I35)</f>
      </c>
      <c r="K35" s="9"/>
      <c r="L35" s="11">
        <f>IF(G35="","",G35-IF(ISNUMBER(K35),K35,0))</f>
      </c>
      <c r="M35" s="8">
        <f>IF(OR(A35="",NOT(ISNUMBER(C35)),NOT(ISNUMBER(D35))),"",IF(D35&lt;=C35,"ATTENZIONE: date da controllare",IF(COUNTIFS($A$2:$A$301,A35,$C$2:$C$301,"&lt;"&amp;D35,$D$2:$D$301,"&gt;"&amp;C35)&gt;1,"ATTENZIONE: SOVRAPPOSTA","OK")))</f>
      </c>
      <c r="O35" s="8">
        <f>IF(E35="","",MAX(0,MIN(D35,EOMONTH(Planning!$B$1,0)+1)-MAX(C35,Planning!$B$1)))</f>
      </c>
      <c r="P35" s="11">
        <f>IF(OR(E35="",E35=0),"",G35/E35*O35)</f>
      </c>
      <c r="Q35" s="11">
        <f>IF(OR(E35="",E35=0),"",I35/E35*O35)</f>
      </c>
    </row>
    <row r="36" spans="3:17" x14ac:dyDescent="0.25">
      <c r="C36" s="7"/>
      <c r="D36" s="7"/>
      <c r="E36" s="8">
        <f>IF(AND(ISNUMBER(C36),ISNUMBER(D36)),D36-C36,"")</f>
      </c>
      <c r="G36" s="9"/>
      <c r="H36" s="10"/>
      <c r="I36" s="11">
        <f>IF(G36="","",ROUND(G36*IF(ISNUMBER(H36),H36,0),2))</f>
      </c>
      <c r="J36" s="11">
        <f>IF(G36="","",G36-I36)</f>
      </c>
      <c r="K36" s="9"/>
      <c r="L36" s="11">
        <f>IF(G36="","",G36-IF(ISNUMBER(K36),K36,0))</f>
      </c>
      <c r="M36" s="8">
        <f>IF(OR(A36="",NOT(ISNUMBER(C36)),NOT(ISNUMBER(D36))),"",IF(D36&lt;=C36,"ATTENZIONE: date da controllare",IF(COUNTIFS($A$2:$A$301,A36,$C$2:$C$301,"&lt;"&amp;D36,$D$2:$D$301,"&gt;"&amp;C36)&gt;1,"ATTENZIONE: SOVRAPPOSTA","OK")))</f>
      </c>
      <c r="O36" s="8">
        <f>IF(E36="","",MAX(0,MIN(D36,EOMONTH(Planning!$B$1,0)+1)-MAX(C36,Planning!$B$1)))</f>
      </c>
      <c r="P36" s="11">
        <f>IF(OR(E36="",E36=0),"",G36/E36*O36)</f>
      </c>
      <c r="Q36" s="11">
        <f>IF(OR(E36="",E36=0),"",I36/E36*O36)</f>
      </c>
    </row>
    <row r="37" spans="3:17" x14ac:dyDescent="0.25">
      <c r="C37" s="7"/>
      <c r="D37" s="7"/>
      <c r="E37" s="8">
        <f>IF(AND(ISNUMBER(C37),ISNUMBER(D37)),D37-C37,"")</f>
      </c>
      <c r="G37" s="9"/>
      <c r="H37" s="10"/>
      <c r="I37" s="11">
        <f>IF(G37="","",ROUND(G37*IF(ISNUMBER(H37),H37,0),2))</f>
      </c>
      <c r="J37" s="11">
        <f>IF(G37="","",G37-I37)</f>
      </c>
      <c r="K37" s="9"/>
      <c r="L37" s="11">
        <f>IF(G37="","",G37-IF(ISNUMBER(K37),K37,0))</f>
      </c>
      <c r="M37" s="8">
        <f>IF(OR(A37="",NOT(ISNUMBER(C37)),NOT(ISNUMBER(D37))),"",IF(D37&lt;=C37,"ATTENZIONE: date da controllare",IF(COUNTIFS($A$2:$A$301,A37,$C$2:$C$301,"&lt;"&amp;D37,$D$2:$D$301,"&gt;"&amp;C37)&gt;1,"ATTENZIONE: SOVRAPPOSTA","OK")))</f>
      </c>
      <c r="O37" s="8">
        <f>IF(E37="","",MAX(0,MIN(D37,EOMONTH(Planning!$B$1,0)+1)-MAX(C37,Planning!$B$1)))</f>
      </c>
      <c r="P37" s="11">
        <f>IF(OR(E37="",E37=0),"",G37/E37*O37)</f>
      </c>
      <c r="Q37" s="11">
        <f>IF(OR(E37="",E37=0),"",I37/E37*O37)</f>
      </c>
    </row>
    <row r="38" spans="3:17" x14ac:dyDescent="0.25">
      <c r="C38" s="7"/>
      <c r="D38" s="7"/>
      <c r="E38" s="8">
        <f>IF(AND(ISNUMBER(C38),ISNUMBER(D38)),D38-C38,"")</f>
      </c>
      <c r="G38" s="9"/>
      <c r="H38" s="10"/>
      <c r="I38" s="11">
        <f>IF(G38="","",ROUND(G38*IF(ISNUMBER(H38),H38,0),2))</f>
      </c>
      <c r="J38" s="11">
        <f>IF(G38="","",G38-I38)</f>
      </c>
      <c r="K38" s="9"/>
      <c r="L38" s="11">
        <f>IF(G38="","",G38-IF(ISNUMBER(K38),K38,0))</f>
      </c>
      <c r="M38" s="8">
        <f>IF(OR(A38="",NOT(ISNUMBER(C38)),NOT(ISNUMBER(D38))),"",IF(D38&lt;=C38,"ATTENZIONE: date da controllare",IF(COUNTIFS($A$2:$A$301,A38,$C$2:$C$301,"&lt;"&amp;D38,$D$2:$D$301,"&gt;"&amp;C38)&gt;1,"ATTENZIONE: SOVRAPPOSTA","OK")))</f>
      </c>
      <c r="O38" s="8">
        <f>IF(E38="","",MAX(0,MIN(D38,EOMONTH(Planning!$B$1,0)+1)-MAX(C38,Planning!$B$1)))</f>
      </c>
      <c r="P38" s="11">
        <f>IF(OR(E38="",E38=0),"",G38/E38*O38)</f>
      </c>
      <c r="Q38" s="11">
        <f>IF(OR(E38="",E38=0),"",I38/E38*O38)</f>
      </c>
    </row>
    <row r="39" spans="3:17" x14ac:dyDescent="0.25">
      <c r="C39" s="7"/>
      <c r="D39" s="7"/>
      <c r="E39" s="8">
        <f>IF(AND(ISNUMBER(C39),ISNUMBER(D39)),D39-C39,"")</f>
      </c>
      <c r="G39" s="9"/>
      <c r="H39" s="10"/>
      <c r="I39" s="11">
        <f>IF(G39="","",ROUND(G39*IF(ISNUMBER(H39),H39,0),2))</f>
      </c>
      <c r="J39" s="11">
        <f>IF(G39="","",G39-I39)</f>
      </c>
      <c r="K39" s="9"/>
      <c r="L39" s="11">
        <f>IF(G39="","",G39-IF(ISNUMBER(K39),K39,0))</f>
      </c>
      <c r="M39" s="8">
        <f>IF(OR(A39="",NOT(ISNUMBER(C39)),NOT(ISNUMBER(D39))),"",IF(D39&lt;=C39,"ATTENZIONE: date da controllare",IF(COUNTIFS($A$2:$A$301,A39,$C$2:$C$301,"&lt;"&amp;D39,$D$2:$D$301,"&gt;"&amp;C39)&gt;1,"ATTENZIONE: SOVRAPPOSTA","OK")))</f>
      </c>
      <c r="O39" s="8">
        <f>IF(E39="","",MAX(0,MIN(D39,EOMONTH(Planning!$B$1,0)+1)-MAX(C39,Planning!$B$1)))</f>
      </c>
      <c r="P39" s="11">
        <f>IF(OR(E39="",E39=0),"",G39/E39*O39)</f>
      </c>
      <c r="Q39" s="11">
        <f>IF(OR(E39="",E39=0),"",I39/E39*O39)</f>
      </c>
    </row>
    <row r="40" spans="3:17" x14ac:dyDescent="0.25">
      <c r="C40" s="7"/>
      <c r="D40" s="7"/>
      <c r="E40" s="8">
        <f>IF(AND(ISNUMBER(C40),ISNUMBER(D40)),D40-C40,"")</f>
      </c>
      <c r="G40" s="9"/>
      <c r="H40" s="10"/>
      <c r="I40" s="11">
        <f>IF(G40="","",ROUND(G40*IF(ISNUMBER(H40),H40,0),2))</f>
      </c>
      <c r="J40" s="11">
        <f>IF(G40="","",G40-I40)</f>
      </c>
      <c r="K40" s="9"/>
      <c r="L40" s="11">
        <f>IF(G40="","",G40-IF(ISNUMBER(K40),K40,0))</f>
      </c>
      <c r="M40" s="8">
        <f>IF(OR(A40="",NOT(ISNUMBER(C40)),NOT(ISNUMBER(D40))),"",IF(D40&lt;=C40,"ATTENZIONE: date da controllare",IF(COUNTIFS($A$2:$A$301,A40,$C$2:$C$301,"&lt;"&amp;D40,$D$2:$D$301,"&gt;"&amp;C40)&gt;1,"ATTENZIONE: SOVRAPPOSTA","OK")))</f>
      </c>
      <c r="O40" s="8">
        <f>IF(E40="","",MAX(0,MIN(D40,EOMONTH(Planning!$B$1,0)+1)-MAX(C40,Planning!$B$1)))</f>
      </c>
      <c r="P40" s="11">
        <f>IF(OR(E40="",E40=0),"",G40/E40*O40)</f>
      </c>
      <c r="Q40" s="11">
        <f>IF(OR(E40="",E40=0),"",I40/E40*O40)</f>
      </c>
    </row>
    <row r="41" spans="3:17" x14ac:dyDescent="0.25">
      <c r="C41" s="7"/>
      <c r="D41" s="7"/>
      <c r="E41" s="8">
        <f>IF(AND(ISNUMBER(C41),ISNUMBER(D41)),D41-C41,"")</f>
      </c>
      <c r="G41" s="9"/>
      <c r="H41" s="10"/>
      <c r="I41" s="11">
        <f>IF(G41="","",ROUND(G41*IF(ISNUMBER(H41),H41,0),2))</f>
      </c>
      <c r="J41" s="11">
        <f>IF(G41="","",G41-I41)</f>
      </c>
      <c r="K41" s="9"/>
      <c r="L41" s="11">
        <f>IF(G41="","",G41-IF(ISNUMBER(K41),K41,0))</f>
      </c>
      <c r="M41" s="8">
        <f>IF(OR(A41="",NOT(ISNUMBER(C41)),NOT(ISNUMBER(D41))),"",IF(D41&lt;=C41,"ATTENZIONE: date da controllare",IF(COUNTIFS($A$2:$A$301,A41,$C$2:$C$301,"&lt;"&amp;D41,$D$2:$D$301,"&gt;"&amp;C41)&gt;1,"ATTENZIONE: SOVRAPPOSTA","OK")))</f>
      </c>
      <c r="O41" s="8">
        <f>IF(E41="","",MAX(0,MIN(D41,EOMONTH(Planning!$B$1,0)+1)-MAX(C41,Planning!$B$1)))</f>
      </c>
      <c r="P41" s="11">
        <f>IF(OR(E41="",E41=0),"",G41/E41*O41)</f>
      </c>
      <c r="Q41" s="11">
        <f>IF(OR(E41="",E41=0),"",I41/E41*O41)</f>
      </c>
    </row>
    <row r="42" spans="3:17" x14ac:dyDescent="0.25">
      <c r="C42" s="7"/>
      <c r="D42" s="7"/>
      <c r="E42" s="8">
        <f>IF(AND(ISNUMBER(C42),ISNUMBER(D42)),D42-C42,"")</f>
      </c>
      <c r="G42" s="9"/>
      <c r="H42" s="10"/>
      <c r="I42" s="11">
        <f>IF(G42="","",ROUND(G42*IF(ISNUMBER(H42),H42,0),2))</f>
      </c>
      <c r="J42" s="11">
        <f>IF(G42="","",G42-I42)</f>
      </c>
      <c r="K42" s="9"/>
      <c r="L42" s="11">
        <f>IF(G42="","",G42-IF(ISNUMBER(K42),K42,0))</f>
      </c>
      <c r="M42" s="8">
        <f>IF(OR(A42="",NOT(ISNUMBER(C42)),NOT(ISNUMBER(D42))),"",IF(D42&lt;=C42,"ATTENZIONE: date da controllare",IF(COUNTIFS($A$2:$A$301,A42,$C$2:$C$301,"&lt;"&amp;D42,$D$2:$D$301,"&gt;"&amp;C42)&gt;1,"ATTENZIONE: SOVRAPPOSTA","OK")))</f>
      </c>
      <c r="O42" s="8">
        <f>IF(E42="","",MAX(0,MIN(D42,EOMONTH(Planning!$B$1,0)+1)-MAX(C42,Planning!$B$1)))</f>
      </c>
      <c r="P42" s="11">
        <f>IF(OR(E42="",E42=0),"",G42/E42*O42)</f>
      </c>
      <c r="Q42" s="11">
        <f>IF(OR(E42="",E42=0),"",I42/E42*O42)</f>
      </c>
    </row>
    <row r="43" spans="3:17" x14ac:dyDescent="0.25">
      <c r="C43" s="7"/>
      <c r="D43" s="7"/>
      <c r="E43" s="8">
        <f>IF(AND(ISNUMBER(C43),ISNUMBER(D43)),D43-C43,"")</f>
      </c>
      <c r="G43" s="9"/>
      <c r="H43" s="10"/>
      <c r="I43" s="11">
        <f>IF(G43="","",ROUND(G43*IF(ISNUMBER(H43),H43,0),2))</f>
      </c>
      <c r="J43" s="11">
        <f>IF(G43="","",G43-I43)</f>
      </c>
      <c r="K43" s="9"/>
      <c r="L43" s="11">
        <f>IF(G43="","",G43-IF(ISNUMBER(K43),K43,0))</f>
      </c>
      <c r="M43" s="8">
        <f>IF(OR(A43="",NOT(ISNUMBER(C43)),NOT(ISNUMBER(D43))),"",IF(D43&lt;=C43,"ATTENZIONE: date da controllare",IF(COUNTIFS($A$2:$A$301,A43,$C$2:$C$301,"&lt;"&amp;D43,$D$2:$D$301,"&gt;"&amp;C43)&gt;1,"ATTENZIONE: SOVRAPPOSTA","OK")))</f>
      </c>
      <c r="O43" s="8">
        <f>IF(E43="","",MAX(0,MIN(D43,EOMONTH(Planning!$B$1,0)+1)-MAX(C43,Planning!$B$1)))</f>
      </c>
      <c r="P43" s="11">
        <f>IF(OR(E43="",E43=0),"",G43/E43*O43)</f>
      </c>
      <c r="Q43" s="11">
        <f>IF(OR(E43="",E43=0),"",I43/E43*O43)</f>
      </c>
    </row>
    <row r="44" spans="3:17" x14ac:dyDescent="0.25">
      <c r="C44" s="7"/>
      <c r="D44" s="7"/>
      <c r="E44" s="8">
        <f>IF(AND(ISNUMBER(C44),ISNUMBER(D44)),D44-C44,"")</f>
      </c>
      <c r="G44" s="9"/>
      <c r="H44" s="10"/>
      <c r="I44" s="11">
        <f>IF(G44="","",ROUND(G44*IF(ISNUMBER(H44),H44,0),2))</f>
      </c>
      <c r="J44" s="11">
        <f>IF(G44="","",G44-I44)</f>
      </c>
      <c r="K44" s="9"/>
      <c r="L44" s="11">
        <f>IF(G44="","",G44-IF(ISNUMBER(K44),K44,0))</f>
      </c>
      <c r="M44" s="8">
        <f>IF(OR(A44="",NOT(ISNUMBER(C44)),NOT(ISNUMBER(D44))),"",IF(D44&lt;=C44,"ATTENZIONE: date da controllare",IF(COUNTIFS($A$2:$A$301,A44,$C$2:$C$301,"&lt;"&amp;D44,$D$2:$D$301,"&gt;"&amp;C44)&gt;1,"ATTENZIONE: SOVRAPPOSTA","OK")))</f>
      </c>
      <c r="O44" s="8">
        <f>IF(E44="","",MAX(0,MIN(D44,EOMONTH(Planning!$B$1,0)+1)-MAX(C44,Planning!$B$1)))</f>
      </c>
      <c r="P44" s="11">
        <f>IF(OR(E44="",E44=0),"",G44/E44*O44)</f>
      </c>
      <c r="Q44" s="11">
        <f>IF(OR(E44="",E44=0),"",I44/E44*O44)</f>
      </c>
    </row>
    <row r="45" spans="3:17" x14ac:dyDescent="0.25">
      <c r="C45" s="7"/>
      <c r="D45" s="7"/>
      <c r="E45" s="8">
        <f>IF(AND(ISNUMBER(C45),ISNUMBER(D45)),D45-C45,"")</f>
      </c>
      <c r="G45" s="9"/>
      <c r="H45" s="10"/>
      <c r="I45" s="11">
        <f>IF(G45="","",ROUND(G45*IF(ISNUMBER(H45),H45,0),2))</f>
      </c>
      <c r="J45" s="11">
        <f>IF(G45="","",G45-I45)</f>
      </c>
      <c r="K45" s="9"/>
      <c r="L45" s="11">
        <f>IF(G45="","",G45-IF(ISNUMBER(K45),K45,0))</f>
      </c>
      <c r="M45" s="8">
        <f>IF(OR(A45="",NOT(ISNUMBER(C45)),NOT(ISNUMBER(D45))),"",IF(D45&lt;=C45,"ATTENZIONE: date da controllare",IF(COUNTIFS($A$2:$A$301,A45,$C$2:$C$301,"&lt;"&amp;D45,$D$2:$D$301,"&gt;"&amp;C45)&gt;1,"ATTENZIONE: SOVRAPPOSTA","OK")))</f>
      </c>
      <c r="O45" s="8">
        <f>IF(E45="","",MAX(0,MIN(D45,EOMONTH(Planning!$B$1,0)+1)-MAX(C45,Planning!$B$1)))</f>
      </c>
      <c r="P45" s="11">
        <f>IF(OR(E45="",E45=0),"",G45/E45*O45)</f>
      </c>
      <c r="Q45" s="11">
        <f>IF(OR(E45="",E45=0),"",I45/E45*O45)</f>
      </c>
    </row>
    <row r="46" spans="3:17" x14ac:dyDescent="0.25">
      <c r="C46" s="7"/>
      <c r="D46" s="7"/>
      <c r="E46" s="8">
        <f>IF(AND(ISNUMBER(C46),ISNUMBER(D46)),D46-C46,"")</f>
      </c>
      <c r="G46" s="9"/>
      <c r="H46" s="10"/>
      <c r="I46" s="11">
        <f>IF(G46="","",ROUND(G46*IF(ISNUMBER(H46),H46,0),2))</f>
      </c>
      <c r="J46" s="11">
        <f>IF(G46="","",G46-I46)</f>
      </c>
      <c r="K46" s="9"/>
      <c r="L46" s="11">
        <f>IF(G46="","",G46-IF(ISNUMBER(K46),K46,0))</f>
      </c>
      <c r="M46" s="8">
        <f>IF(OR(A46="",NOT(ISNUMBER(C46)),NOT(ISNUMBER(D46))),"",IF(D46&lt;=C46,"ATTENZIONE: date da controllare",IF(COUNTIFS($A$2:$A$301,A46,$C$2:$C$301,"&lt;"&amp;D46,$D$2:$D$301,"&gt;"&amp;C46)&gt;1,"ATTENZIONE: SOVRAPPOSTA","OK")))</f>
      </c>
      <c r="O46" s="8">
        <f>IF(E46="","",MAX(0,MIN(D46,EOMONTH(Planning!$B$1,0)+1)-MAX(C46,Planning!$B$1)))</f>
      </c>
      <c r="P46" s="11">
        <f>IF(OR(E46="",E46=0),"",G46/E46*O46)</f>
      </c>
      <c r="Q46" s="11">
        <f>IF(OR(E46="",E46=0),"",I46/E46*O46)</f>
      </c>
    </row>
    <row r="47" spans="3:17" x14ac:dyDescent="0.25">
      <c r="C47" s="7"/>
      <c r="D47" s="7"/>
      <c r="E47" s="8">
        <f>IF(AND(ISNUMBER(C47),ISNUMBER(D47)),D47-C47,"")</f>
      </c>
      <c r="G47" s="9"/>
      <c r="H47" s="10"/>
      <c r="I47" s="11">
        <f>IF(G47="","",ROUND(G47*IF(ISNUMBER(H47),H47,0),2))</f>
      </c>
      <c r="J47" s="11">
        <f>IF(G47="","",G47-I47)</f>
      </c>
      <c r="K47" s="9"/>
      <c r="L47" s="11">
        <f>IF(G47="","",G47-IF(ISNUMBER(K47),K47,0))</f>
      </c>
      <c r="M47" s="8">
        <f>IF(OR(A47="",NOT(ISNUMBER(C47)),NOT(ISNUMBER(D47))),"",IF(D47&lt;=C47,"ATTENZIONE: date da controllare",IF(COUNTIFS($A$2:$A$301,A47,$C$2:$C$301,"&lt;"&amp;D47,$D$2:$D$301,"&gt;"&amp;C47)&gt;1,"ATTENZIONE: SOVRAPPOSTA","OK")))</f>
      </c>
      <c r="O47" s="8">
        <f>IF(E47="","",MAX(0,MIN(D47,EOMONTH(Planning!$B$1,0)+1)-MAX(C47,Planning!$B$1)))</f>
      </c>
      <c r="P47" s="11">
        <f>IF(OR(E47="",E47=0),"",G47/E47*O47)</f>
      </c>
      <c r="Q47" s="11">
        <f>IF(OR(E47="",E47=0),"",I47/E47*O47)</f>
      </c>
    </row>
    <row r="48" spans="3:17" x14ac:dyDescent="0.25">
      <c r="C48" s="7"/>
      <c r="D48" s="7"/>
      <c r="E48" s="8">
        <f>IF(AND(ISNUMBER(C48),ISNUMBER(D48)),D48-C48,"")</f>
      </c>
      <c r="G48" s="9"/>
      <c r="H48" s="10"/>
      <c r="I48" s="11">
        <f>IF(G48="","",ROUND(G48*IF(ISNUMBER(H48),H48,0),2))</f>
      </c>
      <c r="J48" s="11">
        <f>IF(G48="","",G48-I48)</f>
      </c>
      <c r="K48" s="9"/>
      <c r="L48" s="11">
        <f>IF(G48="","",G48-IF(ISNUMBER(K48),K48,0))</f>
      </c>
      <c r="M48" s="8">
        <f>IF(OR(A48="",NOT(ISNUMBER(C48)),NOT(ISNUMBER(D48))),"",IF(D48&lt;=C48,"ATTENZIONE: date da controllare",IF(COUNTIFS($A$2:$A$301,A48,$C$2:$C$301,"&lt;"&amp;D48,$D$2:$D$301,"&gt;"&amp;C48)&gt;1,"ATTENZIONE: SOVRAPPOSTA","OK")))</f>
      </c>
      <c r="O48" s="8">
        <f>IF(E48="","",MAX(0,MIN(D48,EOMONTH(Planning!$B$1,0)+1)-MAX(C48,Planning!$B$1)))</f>
      </c>
      <c r="P48" s="11">
        <f>IF(OR(E48="",E48=0),"",G48/E48*O48)</f>
      </c>
      <c r="Q48" s="11">
        <f>IF(OR(E48="",E48=0),"",I48/E48*O48)</f>
      </c>
    </row>
    <row r="49" spans="3:17" x14ac:dyDescent="0.25">
      <c r="C49" s="7"/>
      <c r="D49" s="7"/>
      <c r="E49" s="8">
        <f>IF(AND(ISNUMBER(C49),ISNUMBER(D49)),D49-C49,"")</f>
      </c>
      <c r="G49" s="9"/>
      <c r="H49" s="10"/>
      <c r="I49" s="11">
        <f>IF(G49="","",ROUND(G49*IF(ISNUMBER(H49),H49,0),2))</f>
      </c>
      <c r="J49" s="11">
        <f>IF(G49="","",G49-I49)</f>
      </c>
      <c r="K49" s="9"/>
      <c r="L49" s="11">
        <f>IF(G49="","",G49-IF(ISNUMBER(K49),K49,0))</f>
      </c>
      <c r="M49" s="8">
        <f>IF(OR(A49="",NOT(ISNUMBER(C49)),NOT(ISNUMBER(D49))),"",IF(D49&lt;=C49,"ATTENZIONE: date da controllare",IF(COUNTIFS($A$2:$A$301,A49,$C$2:$C$301,"&lt;"&amp;D49,$D$2:$D$301,"&gt;"&amp;C49)&gt;1,"ATTENZIONE: SOVRAPPOSTA","OK")))</f>
      </c>
      <c r="O49" s="8">
        <f>IF(E49="","",MAX(0,MIN(D49,EOMONTH(Planning!$B$1,0)+1)-MAX(C49,Planning!$B$1)))</f>
      </c>
      <c r="P49" s="11">
        <f>IF(OR(E49="",E49=0),"",G49/E49*O49)</f>
      </c>
      <c r="Q49" s="11">
        <f>IF(OR(E49="",E49=0),"",I49/E49*O49)</f>
      </c>
    </row>
    <row r="50" spans="3:17" x14ac:dyDescent="0.25">
      <c r="C50" s="7"/>
      <c r="D50" s="7"/>
      <c r="E50" s="8">
        <f>IF(AND(ISNUMBER(C50),ISNUMBER(D50)),D50-C50,"")</f>
      </c>
      <c r="G50" s="9"/>
      <c r="H50" s="10"/>
      <c r="I50" s="11">
        <f>IF(G50="","",ROUND(G50*IF(ISNUMBER(H50),H50,0),2))</f>
      </c>
      <c r="J50" s="11">
        <f>IF(G50="","",G50-I50)</f>
      </c>
      <c r="K50" s="9"/>
      <c r="L50" s="11">
        <f>IF(G50="","",G50-IF(ISNUMBER(K50),K50,0))</f>
      </c>
      <c r="M50" s="8">
        <f>IF(OR(A50="",NOT(ISNUMBER(C50)),NOT(ISNUMBER(D50))),"",IF(D50&lt;=C50,"ATTENZIONE: date da controllare",IF(COUNTIFS($A$2:$A$301,A50,$C$2:$C$301,"&lt;"&amp;D50,$D$2:$D$301,"&gt;"&amp;C50)&gt;1,"ATTENZIONE: SOVRAPPOSTA","OK")))</f>
      </c>
      <c r="O50" s="8">
        <f>IF(E50="","",MAX(0,MIN(D50,EOMONTH(Planning!$B$1,0)+1)-MAX(C50,Planning!$B$1)))</f>
      </c>
      <c r="P50" s="11">
        <f>IF(OR(E50="",E50=0),"",G50/E50*O50)</f>
      </c>
      <c r="Q50" s="11">
        <f>IF(OR(E50="",E50=0),"",I50/E50*O50)</f>
      </c>
    </row>
    <row r="51" spans="3:17" x14ac:dyDescent="0.25">
      <c r="C51" s="7"/>
      <c r="D51" s="7"/>
      <c r="E51" s="8">
        <f>IF(AND(ISNUMBER(C51),ISNUMBER(D51)),D51-C51,"")</f>
      </c>
      <c r="G51" s="9"/>
      <c r="H51" s="10"/>
      <c r="I51" s="11">
        <f>IF(G51="","",ROUND(G51*IF(ISNUMBER(H51),H51,0),2))</f>
      </c>
      <c r="J51" s="11">
        <f>IF(G51="","",G51-I51)</f>
      </c>
      <c r="K51" s="9"/>
      <c r="L51" s="11">
        <f>IF(G51="","",G51-IF(ISNUMBER(K51),K51,0))</f>
      </c>
      <c r="M51" s="8">
        <f>IF(OR(A51="",NOT(ISNUMBER(C51)),NOT(ISNUMBER(D51))),"",IF(D51&lt;=C51,"ATTENZIONE: date da controllare",IF(COUNTIFS($A$2:$A$301,A51,$C$2:$C$301,"&lt;"&amp;D51,$D$2:$D$301,"&gt;"&amp;C51)&gt;1,"ATTENZIONE: SOVRAPPOSTA","OK")))</f>
      </c>
      <c r="O51" s="8">
        <f>IF(E51="","",MAX(0,MIN(D51,EOMONTH(Planning!$B$1,0)+1)-MAX(C51,Planning!$B$1)))</f>
      </c>
      <c r="P51" s="11">
        <f>IF(OR(E51="",E51=0),"",G51/E51*O51)</f>
      </c>
      <c r="Q51" s="11">
        <f>IF(OR(E51="",E51=0),"",I51/E51*O51)</f>
      </c>
    </row>
    <row r="52" spans="3:17" x14ac:dyDescent="0.25">
      <c r="C52" s="7"/>
      <c r="D52" s="7"/>
      <c r="E52" s="8">
        <f>IF(AND(ISNUMBER(C52),ISNUMBER(D52)),D52-C52,"")</f>
      </c>
      <c r="G52" s="9"/>
      <c r="H52" s="10"/>
      <c r="I52" s="11">
        <f>IF(G52="","",ROUND(G52*IF(ISNUMBER(H52),H52,0),2))</f>
      </c>
      <c r="J52" s="11">
        <f>IF(G52="","",G52-I52)</f>
      </c>
      <c r="K52" s="9"/>
      <c r="L52" s="11">
        <f>IF(G52="","",G52-IF(ISNUMBER(K52),K52,0))</f>
      </c>
      <c r="M52" s="8">
        <f>IF(OR(A52="",NOT(ISNUMBER(C52)),NOT(ISNUMBER(D52))),"",IF(D52&lt;=C52,"ATTENZIONE: date da controllare",IF(COUNTIFS($A$2:$A$301,A52,$C$2:$C$301,"&lt;"&amp;D52,$D$2:$D$301,"&gt;"&amp;C52)&gt;1,"ATTENZIONE: SOVRAPPOSTA","OK")))</f>
      </c>
      <c r="O52" s="8">
        <f>IF(E52="","",MAX(0,MIN(D52,EOMONTH(Planning!$B$1,0)+1)-MAX(C52,Planning!$B$1)))</f>
      </c>
      <c r="P52" s="11">
        <f>IF(OR(E52="",E52=0),"",G52/E52*O52)</f>
      </c>
      <c r="Q52" s="11">
        <f>IF(OR(E52="",E52=0),"",I52/E52*O52)</f>
      </c>
    </row>
    <row r="53" spans="3:17" x14ac:dyDescent="0.25">
      <c r="C53" s="7"/>
      <c r="D53" s="7"/>
      <c r="E53" s="8">
        <f>IF(AND(ISNUMBER(C53),ISNUMBER(D53)),D53-C53,"")</f>
      </c>
      <c r="G53" s="9"/>
      <c r="H53" s="10"/>
      <c r="I53" s="11">
        <f>IF(G53="","",ROUND(G53*IF(ISNUMBER(H53),H53,0),2))</f>
      </c>
      <c r="J53" s="11">
        <f>IF(G53="","",G53-I53)</f>
      </c>
      <c r="K53" s="9"/>
      <c r="L53" s="11">
        <f>IF(G53="","",G53-IF(ISNUMBER(K53),K53,0))</f>
      </c>
      <c r="M53" s="8">
        <f>IF(OR(A53="",NOT(ISNUMBER(C53)),NOT(ISNUMBER(D53))),"",IF(D53&lt;=C53,"ATTENZIONE: date da controllare",IF(COUNTIFS($A$2:$A$301,A53,$C$2:$C$301,"&lt;"&amp;D53,$D$2:$D$301,"&gt;"&amp;C53)&gt;1,"ATTENZIONE: SOVRAPPOSTA","OK")))</f>
      </c>
      <c r="O53" s="8">
        <f>IF(E53="","",MAX(0,MIN(D53,EOMONTH(Planning!$B$1,0)+1)-MAX(C53,Planning!$B$1)))</f>
      </c>
      <c r="P53" s="11">
        <f>IF(OR(E53="",E53=0),"",G53/E53*O53)</f>
      </c>
      <c r="Q53" s="11">
        <f>IF(OR(E53="",E53=0),"",I53/E53*O53)</f>
      </c>
    </row>
    <row r="54" spans="3:17" x14ac:dyDescent="0.25">
      <c r="C54" s="7"/>
      <c r="D54" s="7"/>
      <c r="E54" s="8">
        <f>IF(AND(ISNUMBER(C54),ISNUMBER(D54)),D54-C54,"")</f>
      </c>
      <c r="G54" s="9"/>
      <c r="H54" s="10"/>
      <c r="I54" s="11">
        <f>IF(G54="","",ROUND(G54*IF(ISNUMBER(H54),H54,0),2))</f>
      </c>
      <c r="J54" s="11">
        <f>IF(G54="","",G54-I54)</f>
      </c>
      <c r="K54" s="9"/>
      <c r="L54" s="11">
        <f>IF(G54="","",G54-IF(ISNUMBER(K54),K54,0))</f>
      </c>
      <c r="M54" s="8">
        <f>IF(OR(A54="",NOT(ISNUMBER(C54)),NOT(ISNUMBER(D54))),"",IF(D54&lt;=C54,"ATTENZIONE: date da controllare",IF(COUNTIFS($A$2:$A$301,A54,$C$2:$C$301,"&lt;"&amp;D54,$D$2:$D$301,"&gt;"&amp;C54)&gt;1,"ATTENZIONE: SOVRAPPOSTA","OK")))</f>
      </c>
      <c r="O54" s="8">
        <f>IF(E54="","",MAX(0,MIN(D54,EOMONTH(Planning!$B$1,0)+1)-MAX(C54,Planning!$B$1)))</f>
      </c>
      <c r="P54" s="11">
        <f>IF(OR(E54="",E54=0),"",G54/E54*O54)</f>
      </c>
      <c r="Q54" s="11">
        <f>IF(OR(E54="",E54=0),"",I54/E54*O54)</f>
      </c>
    </row>
    <row r="55" spans="3:17" x14ac:dyDescent="0.25">
      <c r="C55" s="7"/>
      <c r="D55" s="7"/>
      <c r="E55" s="8">
        <f>IF(AND(ISNUMBER(C55),ISNUMBER(D55)),D55-C55,"")</f>
      </c>
      <c r="G55" s="9"/>
      <c r="H55" s="10"/>
      <c r="I55" s="11">
        <f>IF(G55="","",ROUND(G55*IF(ISNUMBER(H55),H55,0),2))</f>
      </c>
      <c r="J55" s="11">
        <f>IF(G55="","",G55-I55)</f>
      </c>
      <c r="K55" s="9"/>
      <c r="L55" s="11">
        <f>IF(G55="","",G55-IF(ISNUMBER(K55),K55,0))</f>
      </c>
      <c r="M55" s="8">
        <f>IF(OR(A55="",NOT(ISNUMBER(C55)),NOT(ISNUMBER(D55))),"",IF(D55&lt;=C55,"ATTENZIONE: date da controllare",IF(COUNTIFS($A$2:$A$301,A55,$C$2:$C$301,"&lt;"&amp;D55,$D$2:$D$301,"&gt;"&amp;C55)&gt;1,"ATTENZIONE: SOVRAPPOSTA","OK")))</f>
      </c>
      <c r="O55" s="8">
        <f>IF(E55="","",MAX(0,MIN(D55,EOMONTH(Planning!$B$1,0)+1)-MAX(C55,Planning!$B$1)))</f>
      </c>
      <c r="P55" s="11">
        <f>IF(OR(E55="",E55=0),"",G55/E55*O55)</f>
      </c>
      <c r="Q55" s="11">
        <f>IF(OR(E55="",E55=0),"",I55/E55*O55)</f>
      </c>
    </row>
    <row r="56" spans="3:17" x14ac:dyDescent="0.25">
      <c r="C56" s="7"/>
      <c r="D56" s="7"/>
      <c r="E56" s="8">
        <f>IF(AND(ISNUMBER(C56),ISNUMBER(D56)),D56-C56,"")</f>
      </c>
      <c r="G56" s="9"/>
      <c r="H56" s="10"/>
      <c r="I56" s="11">
        <f>IF(G56="","",ROUND(G56*IF(ISNUMBER(H56),H56,0),2))</f>
      </c>
      <c r="J56" s="11">
        <f>IF(G56="","",G56-I56)</f>
      </c>
      <c r="K56" s="9"/>
      <c r="L56" s="11">
        <f>IF(G56="","",G56-IF(ISNUMBER(K56),K56,0))</f>
      </c>
      <c r="M56" s="8">
        <f>IF(OR(A56="",NOT(ISNUMBER(C56)),NOT(ISNUMBER(D56))),"",IF(D56&lt;=C56,"ATTENZIONE: date da controllare",IF(COUNTIFS($A$2:$A$301,A56,$C$2:$C$301,"&lt;"&amp;D56,$D$2:$D$301,"&gt;"&amp;C56)&gt;1,"ATTENZIONE: SOVRAPPOSTA","OK")))</f>
      </c>
      <c r="O56" s="8">
        <f>IF(E56="","",MAX(0,MIN(D56,EOMONTH(Planning!$B$1,0)+1)-MAX(C56,Planning!$B$1)))</f>
      </c>
      <c r="P56" s="11">
        <f>IF(OR(E56="",E56=0),"",G56/E56*O56)</f>
      </c>
      <c r="Q56" s="11">
        <f>IF(OR(E56="",E56=0),"",I56/E56*O56)</f>
      </c>
    </row>
    <row r="57" spans="3:17" x14ac:dyDescent="0.25">
      <c r="C57" s="7"/>
      <c r="D57" s="7"/>
      <c r="E57" s="8">
        <f>IF(AND(ISNUMBER(C57),ISNUMBER(D57)),D57-C57,"")</f>
      </c>
      <c r="G57" s="9"/>
      <c r="H57" s="10"/>
      <c r="I57" s="11">
        <f>IF(G57="","",ROUND(G57*IF(ISNUMBER(H57),H57,0),2))</f>
      </c>
      <c r="J57" s="11">
        <f>IF(G57="","",G57-I57)</f>
      </c>
      <c r="K57" s="9"/>
      <c r="L57" s="11">
        <f>IF(G57="","",G57-IF(ISNUMBER(K57),K57,0))</f>
      </c>
      <c r="M57" s="8">
        <f>IF(OR(A57="",NOT(ISNUMBER(C57)),NOT(ISNUMBER(D57))),"",IF(D57&lt;=C57,"ATTENZIONE: date da controllare",IF(COUNTIFS($A$2:$A$301,A57,$C$2:$C$301,"&lt;"&amp;D57,$D$2:$D$301,"&gt;"&amp;C57)&gt;1,"ATTENZIONE: SOVRAPPOSTA","OK")))</f>
      </c>
      <c r="O57" s="8">
        <f>IF(E57="","",MAX(0,MIN(D57,EOMONTH(Planning!$B$1,0)+1)-MAX(C57,Planning!$B$1)))</f>
      </c>
      <c r="P57" s="11">
        <f>IF(OR(E57="",E57=0),"",G57/E57*O57)</f>
      </c>
      <c r="Q57" s="11">
        <f>IF(OR(E57="",E57=0),"",I57/E57*O57)</f>
      </c>
    </row>
    <row r="58" spans="3:17" x14ac:dyDescent="0.25">
      <c r="C58" s="7"/>
      <c r="D58" s="7"/>
      <c r="E58" s="8">
        <f>IF(AND(ISNUMBER(C58),ISNUMBER(D58)),D58-C58,"")</f>
      </c>
      <c r="G58" s="9"/>
      <c r="H58" s="10"/>
      <c r="I58" s="11">
        <f>IF(G58="","",ROUND(G58*IF(ISNUMBER(H58),H58,0),2))</f>
      </c>
      <c r="J58" s="11">
        <f>IF(G58="","",G58-I58)</f>
      </c>
      <c r="K58" s="9"/>
      <c r="L58" s="11">
        <f>IF(G58="","",G58-IF(ISNUMBER(K58),K58,0))</f>
      </c>
      <c r="M58" s="8">
        <f>IF(OR(A58="",NOT(ISNUMBER(C58)),NOT(ISNUMBER(D58))),"",IF(D58&lt;=C58,"ATTENZIONE: date da controllare",IF(COUNTIFS($A$2:$A$301,A58,$C$2:$C$301,"&lt;"&amp;D58,$D$2:$D$301,"&gt;"&amp;C58)&gt;1,"ATTENZIONE: SOVRAPPOSTA","OK")))</f>
      </c>
      <c r="O58" s="8">
        <f>IF(E58="","",MAX(0,MIN(D58,EOMONTH(Planning!$B$1,0)+1)-MAX(C58,Planning!$B$1)))</f>
      </c>
      <c r="P58" s="11">
        <f>IF(OR(E58="",E58=0),"",G58/E58*O58)</f>
      </c>
      <c r="Q58" s="11">
        <f>IF(OR(E58="",E58=0),"",I58/E58*O58)</f>
      </c>
    </row>
    <row r="59" spans="3:17" x14ac:dyDescent="0.25">
      <c r="C59" s="7"/>
      <c r="D59" s="7"/>
      <c r="E59" s="8">
        <f>IF(AND(ISNUMBER(C59),ISNUMBER(D59)),D59-C59,"")</f>
      </c>
      <c r="G59" s="9"/>
      <c r="H59" s="10"/>
      <c r="I59" s="11">
        <f>IF(G59="","",ROUND(G59*IF(ISNUMBER(H59),H59,0),2))</f>
      </c>
      <c r="J59" s="11">
        <f>IF(G59="","",G59-I59)</f>
      </c>
      <c r="K59" s="9"/>
      <c r="L59" s="11">
        <f>IF(G59="","",G59-IF(ISNUMBER(K59),K59,0))</f>
      </c>
      <c r="M59" s="8">
        <f>IF(OR(A59="",NOT(ISNUMBER(C59)),NOT(ISNUMBER(D59))),"",IF(D59&lt;=C59,"ATTENZIONE: date da controllare",IF(COUNTIFS($A$2:$A$301,A59,$C$2:$C$301,"&lt;"&amp;D59,$D$2:$D$301,"&gt;"&amp;C59)&gt;1,"ATTENZIONE: SOVRAPPOSTA","OK")))</f>
      </c>
      <c r="O59" s="8">
        <f>IF(E59="","",MAX(0,MIN(D59,EOMONTH(Planning!$B$1,0)+1)-MAX(C59,Planning!$B$1)))</f>
      </c>
      <c r="P59" s="11">
        <f>IF(OR(E59="",E59=0),"",G59/E59*O59)</f>
      </c>
      <c r="Q59" s="11">
        <f>IF(OR(E59="",E59=0),"",I59/E59*O59)</f>
      </c>
    </row>
    <row r="60" spans="3:17" x14ac:dyDescent="0.25">
      <c r="C60" s="7"/>
      <c r="D60" s="7"/>
      <c r="E60" s="8">
        <f>IF(AND(ISNUMBER(C60),ISNUMBER(D60)),D60-C60,"")</f>
      </c>
      <c r="G60" s="9"/>
      <c r="H60" s="10"/>
      <c r="I60" s="11">
        <f>IF(G60="","",ROUND(G60*IF(ISNUMBER(H60),H60,0),2))</f>
      </c>
      <c r="J60" s="11">
        <f>IF(G60="","",G60-I60)</f>
      </c>
      <c r="K60" s="9"/>
      <c r="L60" s="11">
        <f>IF(G60="","",G60-IF(ISNUMBER(K60),K60,0))</f>
      </c>
      <c r="M60" s="8">
        <f>IF(OR(A60="",NOT(ISNUMBER(C60)),NOT(ISNUMBER(D60))),"",IF(D60&lt;=C60,"ATTENZIONE: date da controllare",IF(COUNTIFS($A$2:$A$301,A60,$C$2:$C$301,"&lt;"&amp;D60,$D$2:$D$301,"&gt;"&amp;C60)&gt;1,"ATTENZIONE: SOVRAPPOSTA","OK")))</f>
      </c>
      <c r="O60" s="8">
        <f>IF(E60="","",MAX(0,MIN(D60,EOMONTH(Planning!$B$1,0)+1)-MAX(C60,Planning!$B$1)))</f>
      </c>
      <c r="P60" s="11">
        <f>IF(OR(E60="",E60=0),"",G60/E60*O60)</f>
      </c>
      <c r="Q60" s="11">
        <f>IF(OR(E60="",E60=0),"",I60/E60*O60)</f>
      </c>
    </row>
    <row r="61" spans="3:17" x14ac:dyDescent="0.25">
      <c r="C61" s="7"/>
      <c r="D61" s="7"/>
      <c r="E61" s="8">
        <f>IF(AND(ISNUMBER(C61),ISNUMBER(D61)),D61-C61,"")</f>
      </c>
      <c r="G61" s="9"/>
      <c r="H61" s="10"/>
      <c r="I61" s="11">
        <f>IF(G61="","",ROUND(G61*IF(ISNUMBER(H61),H61,0),2))</f>
      </c>
      <c r="J61" s="11">
        <f>IF(G61="","",G61-I61)</f>
      </c>
      <c r="K61" s="9"/>
      <c r="L61" s="11">
        <f>IF(G61="","",G61-IF(ISNUMBER(K61),K61,0))</f>
      </c>
      <c r="M61" s="8">
        <f>IF(OR(A61="",NOT(ISNUMBER(C61)),NOT(ISNUMBER(D61))),"",IF(D61&lt;=C61,"ATTENZIONE: date da controllare",IF(COUNTIFS($A$2:$A$301,A61,$C$2:$C$301,"&lt;"&amp;D61,$D$2:$D$301,"&gt;"&amp;C61)&gt;1,"ATTENZIONE: SOVRAPPOSTA","OK")))</f>
      </c>
      <c r="O61" s="8">
        <f>IF(E61="","",MAX(0,MIN(D61,EOMONTH(Planning!$B$1,0)+1)-MAX(C61,Planning!$B$1)))</f>
      </c>
      <c r="P61" s="11">
        <f>IF(OR(E61="",E61=0),"",G61/E61*O61)</f>
      </c>
      <c r="Q61" s="11">
        <f>IF(OR(E61="",E61=0),"",I61/E61*O61)</f>
      </c>
    </row>
    <row r="62" spans="3:17" x14ac:dyDescent="0.25">
      <c r="C62" s="7"/>
      <c r="D62" s="7"/>
      <c r="E62" s="8">
        <f>IF(AND(ISNUMBER(C62),ISNUMBER(D62)),D62-C62,"")</f>
      </c>
      <c r="G62" s="9"/>
      <c r="H62" s="10"/>
      <c r="I62" s="11">
        <f>IF(G62="","",ROUND(G62*IF(ISNUMBER(H62),H62,0),2))</f>
      </c>
      <c r="J62" s="11">
        <f>IF(G62="","",G62-I62)</f>
      </c>
      <c r="K62" s="9"/>
      <c r="L62" s="11">
        <f>IF(G62="","",G62-IF(ISNUMBER(K62),K62,0))</f>
      </c>
      <c r="M62" s="8">
        <f>IF(OR(A62="",NOT(ISNUMBER(C62)),NOT(ISNUMBER(D62))),"",IF(D62&lt;=C62,"ATTENZIONE: date da controllare",IF(COUNTIFS($A$2:$A$301,A62,$C$2:$C$301,"&lt;"&amp;D62,$D$2:$D$301,"&gt;"&amp;C62)&gt;1,"ATTENZIONE: SOVRAPPOSTA","OK")))</f>
      </c>
      <c r="O62" s="8">
        <f>IF(E62="","",MAX(0,MIN(D62,EOMONTH(Planning!$B$1,0)+1)-MAX(C62,Planning!$B$1)))</f>
      </c>
      <c r="P62" s="11">
        <f>IF(OR(E62="",E62=0),"",G62/E62*O62)</f>
      </c>
      <c r="Q62" s="11">
        <f>IF(OR(E62="",E62=0),"",I62/E62*O62)</f>
      </c>
    </row>
    <row r="63" spans="3:17" x14ac:dyDescent="0.25">
      <c r="C63" s="7"/>
      <c r="D63" s="7"/>
      <c r="E63" s="8">
        <f>IF(AND(ISNUMBER(C63),ISNUMBER(D63)),D63-C63,"")</f>
      </c>
      <c r="G63" s="9"/>
      <c r="H63" s="10"/>
      <c r="I63" s="11">
        <f>IF(G63="","",ROUND(G63*IF(ISNUMBER(H63),H63,0),2))</f>
      </c>
      <c r="J63" s="11">
        <f>IF(G63="","",G63-I63)</f>
      </c>
      <c r="K63" s="9"/>
      <c r="L63" s="11">
        <f>IF(G63="","",G63-IF(ISNUMBER(K63),K63,0))</f>
      </c>
      <c r="M63" s="8">
        <f>IF(OR(A63="",NOT(ISNUMBER(C63)),NOT(ISNUMBER(D63))),"",IF(D63&lt;=C63,"ATTENZIONE: date da controllare",IF(COUNTIFS($A$2:$A$301,A63,$C$2:$C$301,"&lt;"&amp;D63,$D$2:$D$301,"&gt;"&amp;C63)&gt;1,"ATTENZIONE: SOVRAPPOSTA","OK")))</f>
      </c>
      <c r="O63" s="8">
        <f>IF(E63="","",MAX(0,MIN(D63,EOMONTH(Planning!$B$1,0)+1)-MAX(C63,Planning!$B$1)))</f>
      </c>
      <c r="P63" s="11">
        <f>IF(OR(E63="",E63=0),"",G63/E63*O63)</f>
      </c>
      <c r="Q63" s="11">
        <f>IF(OR(E63="",E63=0),"",I63/E63*O63)</f>
      </c>
    </row>
    <row r="64" spans="3:17" x14ac:dyDescent="0.25">
      <c r="C64" s="7"/>
      <c r="D64" s="7"/>
      <c r="E64" s="8">
        <f>IF(AND(ISNUMBER(C64),ISNUMBER(D64)),D64-C64,"")</f>
      </c>
      <c r="G64" s="9"/>
      <c r="H64" s="10"/>
      <c r="I64" s="11">
        <f>IF(G64="","",ROUND(G64*IF(ISNUMBER(H64),H64,0),2))</f>
      </c>
      <c r="J64" s="11">
        <f>IF(G64="","",G64-I64)</f>
      </c>
      <c r="K64" s="9"/>
      <c r="L64" s="11">
        <f>IF(G64="","",G64-IF(ISNUMBER(K64),K64,0))</f>
      </c>
      <c r="M64" s="8">
        <f>IF(OR(A64="",NOT(ISNUMBER(C64)),NOT(ISNUMBER(D64))),"",IF(D64&lt;=C64,"ATTENZIONE: date da controllare",IF(COUNTIFS($A$2:$A$301,A64,$C$2:$C$301,"&lt;"&amp;D64,$D$2:$D$301,"&gt;"&amp;C64)&gt;1,"ATTENZIONE: SOVRAPPOSTA","OK")))</f>
      </c>
      <c r="O64" s="8">
        <f>IF(E64="","",MAX(0,MIN(D64,EOMONTH(Planning!$B$1,0)+1)-MAX(C64,Planning!$B$1)))</f>
      </c>
      <c r="P64" s="11">
        <f>IF(OR(E64="",E64=0),"",G64/E64*O64)</f>
      </c>
      <c r="Q64" s="11">
        <f>IF(OR(E64="",E64=0),"",I64/E64*O64)</f>
      </c>
    </row>
    <row r="65" spans="3:17" x14ac:dyDescent="0.25">
      <c r="C65" s="7"/>
      <c r="D65" s="7"/>
      <c r="E65" s="8">
        <f>IF(AND(ISNUMBER(C65),ISNUMBER(D65)),D65-C65,"")</f>
      </c>
      <c r="G65" s="9"/>
      <c r="H65" s="10"/>
      <c r="I65" s="11">
        <f>IF(G65="","",ROUND(G65*IF(ISNUMBER(H65),H65,0),2))</f>
      </c>
      <c r="J65" s="11">
        <f>IF(G65="","",G65-I65)</f>
      </c>
      <c r="K65" s="9"/>
      <c r="L65" s="11">
        <f>IF(G65="","",G65-IF(ISNUMBER(K65),K65,0))</f>
      </c>
      <c r="M65" s="8">
        <f>IF(OR(A65="",NOT(ISNUMBER(C65)),NOT(ISNUMBER(D65))),"",IF(D65&lt;=C65,"ATTENZIONE: date da controllare",IF(COUNTIFS($A$2:$A$301,A65,$C$2:$C$301,"&lt;"&amp;D65,$D$2:$D$301,"&gt;"&amp;C65)&gt;1,"ATTENZIONE: SOVRAPPOSTA","OK")))</f>
      </c>
      <c r="O65" s="8">
        <f>IF(E65="","",MAX(0,MIN(D65,EOMONTH(Planning!$B$1,0)+1)-MAX(C65,Planning!$B$1)))</f>
      </c>
      <c r="P65" s="11">
        <f>IF(OR(E65="",E65=0),"",G65/E65*O65)</f>
      </c>
      <c r="Q65" s="11">
        <f>IF(OR(E65="",E65=0),"",I65/E65*O65)</f>
      </c>
    </row>
    <row r="66" spans="3:17" x14ac:dyDescent="0.25">
      <c r="C66" s="7"/>
      <c r="D66" s="7"/>
      <c r="E66" s="8">
        <f>IF(AND(ISNUMBER(C66),ISNUMBER(D66)),D66-C66,"")</f>
      </c>
      <c r="G66" s="9"/>
      <c r="H66" s="10"/>
      <c r="I66" s="11">
        <f>IF(G66="","",ROUND(G66*IF(ISNUMBER(H66),H66,0),2))</f>
      </c>
      <c r="J66" s="11">
        <f>IF(G66="","",G66-I66)</f>
      </c>
      <c r="K66" s="9"/>
      <c r="L66" s="11">
        <f>IF(G66="","",G66-IF(ISNUMBER(K66),K66,0))</f>
      </c>
      <c r="M66" s="8">
        <f>IF(OR(A66="",NOT(ISNUMBER(C66)),NOT(ISNUMBER(D66))),"",IF(D66&lt;=C66,"ATTENZIONE: date da controllare",IF(COUNTIFS($A$2:$A$301,A66,$C$2:$C$301,"&lt;"&amp;D66,$D$2:$D$301,"&gt;"&amp;C66)&gt;1,"ATTENZIONE: SOVRAPPOSTA","OK")))</f>
      </c>
      <c r="O66" s="8">
        <f>IF(E66="","",MAX(0,MIN(D66,EOMONTH(Planning!$B$1,0)+1)-MAX(C66,Planning!$B$1)))</f>
      </c>
      <c r="P66" s="11">
        <f>IF(OR(E66="",E66=0),"",G66/E66*O66)</f>
      </c>
      <c r="Q66" s="11">
        <f>IF(OR(E66="",E66=0),"",I66/E66*O66)</f>
      </c>
    </row>
    <row r="67" spans="3:17" x14ac:dyDescent="0.25">
      <c r="C67" s="7"/>
      <c r="D67" s="7"/>
      <c r="E67" s="8">
        <f>IF(AND(ISNUMBER(C67),ISNUMBER(D67)),D67-C67,"")</f>
      </c>
      <c r="G67" s="9"/>
      <c r="H67" s="10"/>
      <c r="I67" s="11">
        <f>IF(G67="","",ROUND(G67*IF(ISNUMBER(H67),H67,0),2))</f>
      </c>
      <c r="J67" s="11">
        <f>IF(G67="","",G67-I67)</f>
      </c>
      <c r="K67" s="9"/>
      <c r="L67" s="11">
        <f>IF(G67="","",G67-IF(ISNUMBER(K67),K67,0))</f>
      </c>
      <c r="M67" s="8">
        <f>IF(OR(A67="",NOT(ISNUMBER(C67)),NOT(ISNUMBER(D67))),"",IF(D67&lt;=C67,"ATTENZIONE: date da controllare",IF(COUNTIFS($A$2:$A$301,A67,$C$2:$C$301,"&lt;"&amp;D67,$D$2:$D$301,"&gt;"&amp;C67)&gt;1,"ATTENZIONE: SOVRAPPOSTA","OK")))</f>
      </c>
      <c r="O67" s="8">
        <f>IF(E67="","",MAX(0,MIN(D67,EOMONTH(Planning!$B$1,0)+1)-MAX(C67,Planning!$B$1)))</f>
      </c>
      <c r="P67" s="11">
        <f>IF(OR(E67="",E67=0),"",G67/E67*O67)</f>
      </c>
      <c r="Q67" s="11">
        <f>IF(OR(E67="",E67=0),"",I67/E67*O67)</f>
      </c>
    </row>
    <row r="68" spans="3:17" x14ac:dyDescent="0.25">
      <c r="C68" s="7"/>
      <c r="D68" s="7"/>
      <c r="E68" s="8">
        <f>IF(AND(ISNUMBER(C68),ISNUMBER(D68)),D68-C68,"")</f>
      </c>
      <c r="G68" s="9"/>
      <c r="H68" s="10"/>
      <c r="I68" s="11">
        <f>IF(G68="","",ROUND(G68*IF(ISNUMBER(H68),H68,0),2))</f>
      </c>
      <c r="J68" s="11">
        <f>IF(G68="","",G68-I68)</f>
      </c>
      <c r="K68" s="9"/>
      <c r="L68" s="11">
        <f>IF(G68="","",G68-IF(ISNUMBER(K68),K68,0))</f>
      </c>
      <c r="M68" s="8">
        <f>IF(OR(A68="",NOT(ISNUMBER(C68)),NOT(ISNUMBER(D68))),"",IF(D68&lt;=C68,"ATTENZIONE: date da controllare",IF(COUNTIFS($A$2:$A$301,A68,$C$2:$C$301,"&lt;"&amp;D68,$D$2:$D$301,"&gt;"&amp;C68)&gt;1,"ATTENZIONE: SOVRAPPOSTA","OK")))</f>
      </c>
      <c r="O68" s="8">
        <f>IF(E68="","",MAX(0,MIN(D68,EOMONTH(Planning!$B$1,0)+1)-MAX(C68,Planning!$B$1)))</f>
      </c>
      <c r="P68" s="11">
        <f>IF(OR(E68="",E68=0),"",G68/E68*O68)</f>
      </c>
      <c r="Q68" s="11">
        <f>IF(OR(E68="",E68=0),"",I68/E68*O68)</f>
      </c>
    </row>
    <row r="69" spans="3:17" x14ac:dyDescent="0.25">
      <c r="C69" s="7"/>
      <c r="D69" s="7"/>
      <c r="E69" s="8">
        <f>IF(AND(ISNUMBER(C69),ISNUMBER(D69)),D69-C69,"")</f>
      </c>
      <c r="G69" s="9"/>
      <c r="H69" s="10"/>
      <c r="I69" s="11">
        <f>IF(G69="","",ROUND(G69*IF(ISNUMBER(H69),H69,0),2))</f>
      </c>
      <c r="J69" s="11">
        <f>IF(G69="","",G69-I69)</f>
      </c>
      <c r="K69" s="9"/>
      <c r="L69" s="11">
        <f>IF(G69="","",G69-IF(ISNUMBER(K69),K69,0))</f>
      </c>
      <c r="M69" s="8">
        <f>IF(OR(A69="",NOT(ISNUMBER(C69)),NOT(ISNUMBER(D69))),"",IF(D69&lt;=C69,"ATTENZIONE: date da controllare",IF(COUNTIFS($A$2:$A$301,A69,$C$2:$C$301,"&lt;"&amp;D69,$D$2:$D$301,"&gt;"&amp;C69)&gt;1,"ATTENZIONE: SOVRAPPOSTA","OK")))</f>
      </c>
      <c r="O69" s="8">
        <f>IF(E69="","",MAX(0,MIN(D69,EOMONTH(Planning!$B$1,0)+1)-MAX(C69,Planning!$B$1)))</f>
      </c>
      <c r="P69" s="11">
        <f>IF(OR(E69="",E69=0),"",G69/E69*O69)</f>
      </c>
      <c r="Q69" s="11">
        <f>IF(OR(E69="",E69=0),"",I69/E69*O69)</f>
      </c>
    </row>
    <row r="70" spans="3:17" x14ac:dyDescent="0.25">
      <c r="C70" s="7"/>
      <c r="D70" s="7"/>
      <c r="E70" s="8">
        <f>IF(AND(ISNUMBER(C70),ISNUMBER(D70)),D70-C70,"")</f>
      </c>
      <c r="G70" s="9"/>
      <c r="H70" s="10"/>
      <c r="I70" s="11">
        <f>IF(G70="","",ROUND(G70*IF(ISNUMBER(H70),H70,0),2))</f>
      </c>
      <c r="J70" s="11">
        <f>IF(G70="","",G70-I70)</f>
      </c>
      <c r="K70" s="9"/>
      <c r="L70" s="11">
        <f>IF(G70="","",G70-IF(ISNUMBER(K70),K70,0))</f>
      </c>
      <c r="M70" s="8">
        <f>IF(OR(A70="",NOT(ISNUMBER(C70)),NOT(ISNUMBER(D70))),"",IF(D70&lt;=C70,"ATTENZIONE: date da controllare",IF(COUNTIFS($A$2:$A$301,A70,$C$2:$C$301,"&lt;"&amp;D70,$D$2:$D$301,"&gt;"&amp;C70)&gt;1,"ATTENZIONE: SOVRAPPOSTA","OK")))</f>
      </c>
      <c r="O70" s="8">
        <f>IF(E70="","",MAX(0,MIN(D70,EOMONTH(Planning!$B$1,0)+1)-MAX(C70,Planning!$B$1)))</f>
      </c>
      <c r="P70" s="11">
        <f>IF(OR(E70="",E70=0),"",G70/E70*O70)</f>
      </c>
      <c r="Q70" s="11">
        <f>IF(OR(E70="",E70=0),"",I70/E70*O70)</f>
      </c>
    </row>
    <row r="71" spans="3:17" x14ac:dyDescent="0.25">
      <c r="C71" s="7"/>
      <c r="D71" s="7"/>
      <c r="E71" s="8">
        <f>IF(AND(ISNUMBER(C71),ISNUMBER(D71)),D71-C71,"")</f>
      </c>
      <c r="G71" s="9"/>
      <c r="H71" s="10"/>
      <c r="I71" s="11">
        <f>IF(G71="","",ROUND(G71*IF(ISNUMBER(H71),H71,0),2))</f>
      </c>
      <c r="J71" s="11">
        <f>IF(G71="","",G71-I71)</f>
      </c>
      <c r="K71" s="9"/>
      <c r="L71" s="11">
        <f>IF(G71="","",G71-IF(ISNUMBER(K71),K71,0))</f>
      </c>
      <c r="M71" s="8">
        <f>IF(OR(A71="",NOT(ISNUMBER(C71)),NOT(ISNUMBER(D71))),"",IF(D71&lt;=C71,"ATTENZIONE: date da controllare",IF(COUNTIFS($A$2:$A$301,A71,$C$2:$C$301,"&lt;"&amp;D71,$D$2:$D$301,"&gt;"&amp;C71)&gt;1,"ATTENZIONE: SOVRAPPOSTA","OK")))</f>
      </c>
      <c r="O71" s="8">
        <f>IF(E71="","",MAX(0,MIN(D71,EOMONTH(Planning!$B$1,0)+1)-MAX(C71,Planning!$B$1)))</f>
      </c>
      <c r="P71" s="11">
        <f>IF(OR(E71="",E71=0),"",G71/E71*O71)</f>
      </c>
      <c r="Q71" s="11">
        <f>IF(OR(E71="",E71=0),"",I71/E71*O71)</f>
      </c>
    </row>
    <row r="72" spans="3:17" x14ac:dyDescent="0.25">
      <c r="C72" s="7"/>
      <c r="D72" s="7"/>
      <c r="E72" s="8">
        <f>IF(AND(ISNUMBER(C72),ISNUMBER(D72)),D72-C72,"")</f>
      </c>
      <c r="G72" s="9"/>
      <c r="H72" s="10"/>
      <c r="I72" s="11">
        <f>IF(G72="","",ROUND(G72*IF(ISNUMBER(H72),H72,0),2))</f>
      </c>
      <c r="J72" s="11">
        <f>IF(G72="","",G72-I72)</f>
      </c>
      <c r="K72" s="9"/>
      <c r="L72" s="11">
        <f>IF(G72="","",G72-IF(ISNUMBER(K72),K72,0))</f>
      </c>
      <c r="M72" s="8">
        <f>IF(OR(A72="",NOT(ISNUMBER(C72)),NOT(ISNUMBER(D72))),"",IF(D72&lt;=C72,"ATTENZIONE: date da controllare",IF(COUNTIFS($A$2:$A$301,A72,$C$2:$C$301,"&lt;"&amp;D72,$D$2:$D$301,"&gt;"&amp;C72)&gt;1,"ATTENZIONE: SOVRAPPOSTA","OK")))</f>
      </c>
      <c r="O72" s="8">
        <f>IF(E72="","",MAX(0,MIN(D72,EOMONTH(Planning!$B$1,0)+1)-MAX(C72,Planning!$B$1)))</f>
      </c>
      <c r="P72" s="11">
        <f>IF(OR(E72="",E72=0),"",G72/E72*O72)</f>
      </c>
      <c r="Q72" s="11">
        <f>IF(OR(E72="",E72=0),"",I72/E72*O72)</f>
      </c>
    </row>
    <row r="73" spans="3:17" x14ac:dyDescent="0.25">
      <c r="C73" s="7"/>
      <c r="D73" s="7"/>
      <c r="E73" s="8">
        <f>IF(AND(ISNUMBER(C73),ISNUMBER(D73)),D73-C73,"")</f>
      </c>
      <c r="G73" s="9"/>
      <c r="H73" s="10"/>
      <c r="I73" s="11">
        <f>IF(G73="","",ROUND(G73*IF(ISNUMBER(H73),H73,0),2))</f>
      </c>
      <c r="J73" s="11">
        <f>IF(G73="","",G73-I73)</f>
      </c>
      <c r="K73" s="9"/>
      <c r="L73" s="11">
        <f>IF(G73="","",G73-IF(ISNUMBER(K73),K73,0))</f>
      </c>
      <c r="M73" s="8">
        <f>IF(OR(A73="",NOT(ISNUMBER(C73)),NOT(ISNUMBER(D73))),"",IF(D73&lt;=C73,"ATTENZIONE: date da controllare",IF(COUNTIFS($A$2:$A$301,A73,$C$2:$C$301,"&lt;"&amp;D73,$D$2:$D$301,"&gt;"&amp;C73)&gt;1,"ATTENZIONE: SOVRAPPOSTA","OK")))</f>
      </c>
      <c r="O73" s="8">
        <f>IF(E73="","",MAX(0,MIN(D73,EOMONTH(Planning!$B$1,0)+1)-MAX(C73,Planning!$B$1)))</f>
      </c>
      <c r="P73" s="11">
        <f>IF(OR(E73="",E73=0),"",G73/E73*O73)</f>
      </c>
      <c r="Q73" s="11">
        <f>IF(OR(E73="",E73=0),"",I73/E73*O73)</f>
      </c>
    </row>
    <row r="74" spans="3:17" x14ac:dyDescent="0.25">
      <c r="C74" s="7"/>
      <c r="D74" s="7"/>
      <c r="E74" s="8">
        <f>IF(AND(ISNUMBER(C74),ISNUMBER(D74)),D74-C74,"")</f>
      </c>
      <c r="G74" s="9"/>
      <c r="H74" s="10"/>
      <c r="I74" s="11">
        <f>IF(G74="","",ROUND(G74*IF(ISNUMBER(H74),H74,0),2))</f>
      </c>
      <c r="J74" s="11">
        <f>IF(G74="","",G74-I74)</f>
      </c>
      <c r="K74" s="9"/>
      <c r="L74" s="11">
        <f>IF(G74="","",G74-IF(ISNUMBER(K74),K74,0))</f>
      </c>
      <c r="M74" s="8">
        <f>IF(OR(A74="",NOT(ISNUMBER(C74)),NOT(ISNUMBER(D74))),"",IF(D74&lt;=C74,"ATTENZIONE: date da controllare",IF(COUNTIFS($A$2:$A$301,A74,$C$2:$C$301,"&lt;"&amp;D74,$D$2:$D$301,"&gt;"&amp;C74)&gt;1,"ATTENZIONE: SOVRAPPOSTA","OK")))</f>
      </c>
      <c r="O74" s="8">
        <f>IF(E74="","",MAX(0,MIN(D74,EOMONTH(Planning!$B$1,0)+1)-MAX(C74,Planning!$B$1)))</f>
      </c>
      <c r="P74" s="11">
        <f>IF(OR(E74="",E74=0),"",G74/E74*O74)</f>
      </c>
      <c r="Q74" s="11">
        <f>IF(OR(E74="",E74=0),"",I74/E74*O74)</f>
      </c>
    </row>
    <row r="75" spans="3:17" x14ac:dyDescent="0.25">
      <c r="C75" s="7"/>
      <c r="D75" s="7"/>
      <c r="E75" s="8">
        <f>IF(AND(ISNUMBER(C75),ISNUMBER(D75)),D75-C75,"")</f>
      </c>
      <c r="G75" s="9"/>
      <c r="H75" s="10"/>
      <c r="I75" s="11">
        <f>IF(G75="","",ROUND(G75*IF(ISNUMBER(H75),H75,0),2))</f>
      </c>
      <c r="J75" s="11">
        <f>IF(G75="","",G75-I75)</f>
      </c>
      <c r="K75" s="9"/>
      <c r="L75" s="11">
        <f>IF(G75="","",G75-IF(ISNUMBER(K75),K75,0))</f>
      </c>
      <c r="M75" s="8">
        <f>IF(OR(A75="",NOT(ISNUMBER(C75)),NOT(ISNUMBER(D75))),"",IF(D75&lt;=C75,"ATTENZIONE: date da controllare",IF(COUNTIFS($A$2:$A$301,A75,$C$2:$C$301,"&lt;"&amp;D75,$D$2:$D$301,"&gt;"&amp;C75)&gt;1,"ATTENZIONE: SOVRAPPOSTA","OK")))</f>
      </c>
      <c r="O75" s="8">
        <f>IF(E75="","",MAX(0,MIN(D75,EOMONTH(Planning!$B$1,0)+1)-MAX(C75,Planning!$B$1)))</f>
      </c>
      <c r="P75" s="11">
        <f>IF(OR(E75="",E75=0),"",G75/E75*O75)</f>
      </c>
      <c r="Q75" s="11">
        <f>IF(OR(E75="",E75=0),"",I75/E75*O75)</f>
      </c>
    </row>
    <row r="76" spans="3:17" x14ac:dyDescent="0.25">
      <c r="C76" s="7"/>
      <c r="D76" s="7"/>
      <c r="E76" s="8">
        <f>IF(AND(ISNUMBER(C76),ISNUMBER(D76)),D76-C76,"")</f>
      </c>
      <c r="G76" s="9"/>
      <c r="H76" s="10"/>
      <c r="I76" s="11">
        <f>IF(G76="","",ROUND(G76*IF(ISNUMBER(H76),H76,0),2))</f>
      </c>
      <c r="J76" s="11">
        <f>IF(G76="","",G76-I76)</f>
      </c>
      <c r="K76" s="9"/>
      <c r="L76" s="11">
        <f>IF(G76="","",G76-IF(ISNUMBER(K76),K76,0))</f>
      </c>
      <c r="M76" s="8">
        <f>IF(OR(A76="",NOT(ISNUMBER(C76)),NOT(ISNUMBER(D76))),"",IF(D76&lt;=C76,"ATTENZIONE: date da controllare",IF(COUNTIFS($A$2:$A$301,A76,$C$2:$C$301,"&lt;"&amp;D76,$D$2:$D$301,"&gt;"&amp;C76)&gt;1,"ATTENZIONE: SOVRAPPOSTA","OK")))</f>
      </c>
      <c r="O76" s="8">
        <f>IF(E76="","",MAX(0,MIN(D76,EOMONTH(Planning!$B$1,0)+1)-MAX(C76,Planning!$B$1)))</f>
      </c>
      <c r="P76" s="11">
        <f>IF(OR(E76="",E76=0),"",G76/E76*O76)</f>
      </c>
      <c r="Q76" s="11">
        <f>IF(OR(E76="",E76=0),"",I76/E76*O76)</f>
      </c>
    </row>
    <row r="77" spans="3:17" x14ac:dyDescent="0.25">
      <c r="C77" s="7"/>
      <c r="D77" s="7"/>
      <c r="E77" s="8">
        <f>IF(AND(ISNUMBER(C77),ISNUMBER(D77)),D77-C77,"")</f>
      </c>
      <c r="G77" s="9"/>
      <c r="H77" s="10"/>
      <c r="I77" s="11">
        <f>IF(G77="","",ROUND(G77*IF(ISNUMBER(H77),H77,0),2))</f>
      </c>
      <c r="J77" s="11">
        <f>IF(G77="","",G77-I77)</f>
      </c>
      <c r="K77" s="9"/>
      <c r="L77" s="11">
        <f>IF(G77="","",G77-IF(ISNUMBER(K77),K77,0))</f>
      </c>
      <c r="M77" s="8">
        <f>IF(OR(A77="",NOT(ISNUMBER(C77)),NOT(ISNUMBER(D77))),"",IF(D77&lt;=C77,"ATTENZIONE: date da controllare",IF(COUNTIFS($A$2:$A$301,A77,$C$2:$C$301,"&lt;"&amp;D77,$D$2:$D$301,"&gt;"&amp;C77)&gt;1,"ATTENZIONE: SOVRAPPOSTA","OK")))</f>
      </c>
      <c r="O77" s="8">
        <f>IF(E77="","",MAX(0,MIN(D77,EOMONTH(Planning!$B$1,0)+1)-MAX(C77,Planning!$B$1)))</f>
      </c>
      <c r="P77" s="11">
        <f>IF(OR(E77="",E77=0),"",G77/E77*O77)</f>
      </c>
      <c r="Q77" s="11">
        <f>IF(OR(E77="",E77=0),"",I77/E77*O77)</f>
      </c>
    </row>
    <row r="78" spans="3:17" x14ac:dyDescent="0.25">
      <c r="C78" s="7"/>
      <c r="D78" s="7"/>
      <c r="E78" s="8">
        <f>IF(AND(ISNUMBER(C78),ISNUMBER(D78)),D78-C78,"")</f>
      </c>
      <c r="G78" s="9"/>
      <c r="H78" s="10"/>
      <c r="I78" s="11">
        <f>IF(G78="","",ROUND(G78*IF(ISNUMBER(H78),H78,0),2))</f>
      </c>
      <c r="J78" s="11">
        <f>IF(G78="","",G78-I78)</f>
      </c>
      <c r="K78" s="9"/>
      <c r="L78" s="11">
        <f>IF(G78="","",G78-IF(ISNUMBER(K78),K78,0))</f>
      </c>
      <c r="M78" s="8">
        <f>IF(OR(A78="",NOT(ISNUMBER(C78)),NOT(ISNUMBER(D78))),"",IF(D78&lt;=C78,"ATTENZIONE: date da controllare",IF(COUNTIFS($A$2:$A$301,A78,$C$2:$C$301,"&lt;"&amp;D78,$D$2:$D$301,"&gt;"&amp;C78)&gt;1,"ATTENZIONE: SOVRAPPOSTA","OK")))</f>
      </c>
      <c r="O78" s="8">
        <f>IF(E78="","",MAX(0,MIN(D78,EOMONTH(Planning!$B$1,0)+1)-MAX(C78,Planning!$B$1)))</f>
      </c>
      <c r="P78" s="11">
        <f>IF(OR(E78="",E78=0),"",G78/E78*O78)</f>
      </c>
      <c r="Q78" s="11">
        <f>IF(OR(E78="",E78=0),"",I78/E78*O78)</f>
      </c>
    </row>
    <row r="79" spans="3:17" x14ac:dyDescent="0.25">
      <c r="C79" s="7"/>
      <c r="D79" s="7"/>
      <c r="E79" s="8">
        <f>IF(AND(ISNUMBER(C79),ISNUMBER(D79)),D79-C79,"")</f>
      </c>
      <c r="G79" s="9"/>
      <c r="H79" s="10"/>
      <c r="I79" s="11">
        <f>IF(G79="","",ROUND(G79*IF(ISNUMBER(H79),H79,0),2))</f>
      </c>
      <c r="J79" s="11">
        <f>IF(G79="","",G79-I79)</f>
      </c>
      <c r="K79" s="9"/>
      <c r="L79" s="11">
        <f>IF(G79="","",G79-IF(ISNUMBER(K79),K79,0))</f>
      </c>
      <c r="M79" s="8">
        <f>IF(OR(A79="",NOT(ISNUMBER(C79)),NOT(ISNUMBER(D79))),"",IF(D79&lt;=C79,"ATTENZIONE: date da controllare",IF(COUNTIFS($A$2:$A$301,A79,$C$2:$C$301,"&lt;"&amp;D79,$D$2:$D$301,"&gt;"&amp;C79)&gt;1,"ATTENZIONE: SOVRAPPOSTA","OK")))</f>
      </c>
      <c r="O79" s="8">
        <f>IF(E79="","",MAX(0,MIN(D79,EOMONTH(Planning!$B$1,0)+1)-MAX(C79,Planning!$B$1)))</f>
      </c>
      <c r="P79" s="11">
        <f>IF(OR(E79="",E79=0),"",G79/E79*O79)</f>
      </c>
      <c r="Q79" s="11">
        <f>IF(OR(E79="",E79=0),"",I79/E79*O79)</f>
      </c>
    </row>
    <row r="80" spans="3:17" x14ac:dyDescent="0.25">
      <c r="C80" s="7"/>
      <c r="D80" s="7"/>
      <c r="E80" s="8">
        <f>IF(AND(ISNUMBER(C80),ISNUMBER(D80)),D80-C80,"")</f>
      </c>
      <c r="G80" s="9"/>
      <c r="H80" s="10"/>
      <c r="I80" s="11">
        <f>IF(G80="","",ROUND(G80*IF(ISNUMBER(H80),H80,0),2))</f>
      </c>
      <c r="J80" s="11">
        <f>IF(G80="","",G80-I80)</f>
      </c>
      <c r="K80" s="9"/>
      <c r="L80" s="11">
        <f>IF(G80="","",G80-IF(ISNUMBER(K80),K80,0))</f>
      </c>
      <c r="M80" s="8">
        <f>IF(OR(A80="",NOT(ISNUMBER(C80)),NOT(ISNUMBER(D80))),"",IF(D80&lt;=C80,"ATTENZIONE: date da controllare",IF(COUNTIFS($A$2:$A$301,A80,$C$2:$C$301,"&lt;"&amp;D80,$D$2:$D$301,"&gt;"&amp;C80)&gt;1,"ATTENZIONE: SOVRAPPOSTA","OK")))</f>
      </c>
      <c r="O80" s="8">
        <f>IF(E80="","",MAX(0,MIN(D80,EOMONTH(Planning!$B$1,0)+1)-MAX(C80,Planning!$B$1)))</f>
      </c>
      <c r="P80" s="11">
        <f>IF(OR(E80="",E80=0),"",G80/E80*O80)</f>
      </c>
      <c r="Q80" s="11">
        <f>IF(OR(E80="",E80=0),"",I80/E80*O80)</f>
      </c>
    </row>
    <row r="81" spans="3:17" x14ac:dyDescent="0.25">
      <c r="C81" s="7"/>
      <c r="D81" s="7"/>
      <c r="E81" s="8">
        <f>IF(AND(ISNUMBER(C81),ISNUMBER(D81)),D81-C81,"")</f>
      </c>
      <c r="G81" s="9"/>
      <c r="H81" s="10"/>
      <c r="I81" s="11">
        <f>IF(G81="","",ROUND(G81*IF(ISNUMBER(H81),H81,0),2))</f>
      </c>
      <c r="J81" s="11">
        <f>IF(G81="","",G81-I81)</f>
      </c>
      <c r="K81" s="9"/>
      <c r="L81" s="11">
        <f>IF(G81="","",G81-IF(ISNUMBER(K81),K81,0))</f>
      </c>
      <c r="M81" s="8">
        <f>IF(OR(A81="",NOT(ISNUMBER(C81)),NOT(ISNUMBER(D81))),"",IF(D81&lt;=C81,"ATTENZIONE: date da controllare",IF(COUNTIFS($A$2:$A$301,A81,$C$2:$C$301,"&lt;"&amp;D81,$D$2:$D$301,"&gt;"&amp;C81)&gt;1,"ATTENZIONE: SOVRAPPOSTA","OK")))</f>
      </c>
      <c r="O81" s="8">
        <f>IF(E81="","",MAX(0,MIN(D81,EOMONTH(Planning!$B$1,0)+1)-MAX(C81,Planning!$B$1)))</f>
      </c>
      <c r="P81" s="11">
        <f>IF(OR(E81="",E81=0),"",G81/E81*O81)</f>
      </c>
      <c r="Q81" s="11">
        <f>IF(OR(E81="",E81=0),"",I81/E81*O81)</f>
      </c>
    </row>
    <row r="82" spans="3:17" x14ac:dyDescent="0.25">
      <c r="C82" s="7"/>
      <c r="D82" s="7"/>
      <c r="E82" s="8">
        <f>IF(AND(ISNUMBER(C82),ISNUMBER(D82)),D82-C82,"")</f>
      </c>
      <c r="G82" s="9"/>
      <c r="H82" s="10"/>
      <c r="I82" s="11">
        <f>IF(G82="","",ROUND(G82*IF(ISNUMBER(H82),H82,0),2))</f>
      </c>
      <c r="J82" s="11">
        <f>IF(G82="","",G82-I82)</f>
      </c>
      <c r="K82" s="9"/>
      <c r="L82" s="11">
        <f>IF(G82="","",G82-IF(ISNUMBER(K82),K82,0))</f>
      </c>
      <c r="M82" s="8">
        <f>IF(OR(A82="",NOT(ISNUMBER(C82)),NOT(ISNUMBER(D82))),"",IF(D82&lt;=C82,"ATTENZIONE: date da controllare",IF(COUNTIFS($A$2:$A$301,A82,$C$2:$C$301,"&lt;"&amp;D82,$D$2:$D$301,"&gt;"&amp;C82)&gt;1,"ATTENZIONE: SOVRAPPOSTA","OK")))</f>
      </c>
      <c r="O82" s="8">
        <f>IF(E82="","",MAX(0,MIN(D82,EOMONTH(Planning!$B$1,0)+1)-MAX(C82,Planning!$B$1)))</f>
      </c>
      <c r="P82" s="11">
        <f>IF(OR(E82="",E82=0),"",G82/E82*O82)</f>
      </c>
      <c r="Q82" s="11">
        <f>IF(OR(E82="",E82=0),"",I82/E82*O82)</f>
      </c>
    </row>
    <row r="83" spans="3:17" x14ac:dyDescent="0.25">
      <c r="C83" s="7"/>
      <c r="D83" s="7"/>
      <c r="E83" s="8">
        <f>IF(AND(ISNUMBER(C83),ISNUMBER(D83)),D83-C83,"")</f>
      </c>
      <c r="G83" s="9"/>
      <c r="H83" s="10"/>
      <c r="I83" s="11">
        <f>IF(G83="","",ROUND(G83*IF(ISNUMBER(H83),H83,0),2))</f>
      </c>
      <c r="J83" s="11">
        <f>IF(G83="","",G83-I83)</f>
      </c>
      <c r="K83" s="9"/>
      <c r="L83" s="11">
        <f>IF(G83="","",G83-IF(ISNUMBER(K83),K83,0))</f>
      </c>
      <c r="M83" s="8">
        <f>IF(OR(A83="",NOT(ISNUMBER(C83)),NOT(ISNUMBER(D83))),"",IF(D83&lt;=C83,"ATTENZIONE: date da controllare",IF(COUNTIFS($A$2:$A$301,A83,$C$2:$C$301,"&lt;"&amp;D83,$D$2:$D$301,"&gt;"&amp;C83)&gt;1,"ATTENZIONE: SOVRAPPOSTA","OK")))</f>
      </c>
      <c r="O83" s="8">
        <f>IF(E83="","",MAX(0,MIN(D83,EOMONTH(Planning!$B$1,0)+1)-MAX(C83,Planning!$B$1)))</f>
      </c>
      <c r="P83" s="11">
        <f>IF(OR(E83="",E83=0),"",G83/E83*O83)</f>
      </c>
      <c r="Q83" s="11">
        <f>IF(OR(E83="",E83=0),"",I83/E83*O83)</f>
      </c>
    </row>
    <row r="84" spans="3:17" x14ac:dyDescent="0.25">
      <c r="C84" s="7"/>
      <c r="D84" s="7"/>
      <c r="E84" s="8">
        <f>IF(AND(ISNUMBER(C84),ISNUMBER(D84)),D84-C84,"")</f>
      </c>
      <c r="G84" s="9"/>
      <c r="H84" s="10"/>
      <c r="I84" s="11">
        <f>IF(G84="","",ROUND(G84*IF(ISNUMBER(H84),H84,0),2))</f>
      </c>
      <c r="J84" s="11">
        <f>IF(G84="","",G84-I84)</f>
      </c>
      <c r="K84" s="9"/>
      <c r="L84" s="11">
        <f>IF(G84="","",G84-IF(ISNUMBER(K84),K84,0))</f>
      </c>
      <c r="M84" s="8">
        <f>IF(OR(A84="",NOT(ISNUMBER(C84)),NOT(ISNUMBER(D84))),"",IF(D84&lt;=C84,"ATTENZIONE: date da controllare",IF(COUNTIFS($A$2:$A$301,A84,$C$2:$C$301,"&lt;"&amp;D84,$D$2:$D$301,"&gt;"&amp;C84)&gt;1,"ATTENZIONE: SOVRAPPOSTA","OK")))</f>
      </c>
      <c r="O84" s="8">
        <f>IF(E84="","",MAX(0,MIN(D84,EOMONTH(Planning!$B$1,0)+1)-MAX(C84,Planning!$B$1)))</f>
      </c>
      <c r="P84" s="11">
        <f>IF(OR(E84="",E84=0),"",G84/E84*O84)</f>
      </c>
      <c r="Q84" s="11">
        <f>IF(OR(E84="",E84=0),"",I84/E84*O84)</f>
      </c>
    </row>
    <row r="85" spans="3:17" x14ac:dyDescent="0.25">
      <c r="C85" s="7"/>
      <c r="D85" s="7"/>
      <c r="E85" s="8">
        <f>IF(AND(ISNUMBER(C85),ISNUMBER(D85)),D85-C85,"")</f>
      </c>
      <c r="G85" s="9"/>
      <c r="H85" s="10"/>
      <c r="I85" s="11">
        <f>IF(G85="","",ROUND(G85*IF(ISNUMBER(H85),H85,0),2))</f>
      </c>
      <c r="J85" s="11">
        <f>IF(G85="","",G85-I85)</f>
      </c>
      <c r="K85" s="9"/>
      <c r="L85" s="11">
        <f>IF(G85="","",G85-IF(ISNUMBER(K85),K85,0))</f>
      </c>
      <c r="M85" s="8">
        <f>IF(OR(A85="",NOT(ISNUMBER(C85)),NOT(ISNUMBER(D85))),"",IF(D85&lt;=C85,"ATTENZIONE: date da controllare",IF(COUNTIFS($A$2:$A$301,A85,$C$2:$C$301,"&lt;"&amp;D85,$D$2:$D$301,"&gt;"&amp;C85)&gt;1,"ATTENZIONE: SOVRAPPOSTA","OK")))</f>
      </c>
      <c r="O85" s="8">
        <f>IF(E85="","",MAX(0,MIN(D85,EOMONTH(Planning!$B$1,0)+1)-MAX(C85,Planning!$B$1)))</f>
      </c>
      <c r="P85" s="11">
        <f>IF(OR(E85="",E85=0),"",G85/E85*O85)</f>
      </c>
      <c r="Q85" s="11">
        <f>IF(OR(E85="",E85=0),"",I85/E85*O85)</f>
      </c>
    </row>
    <row r="86" spans="3:17" x14ac:dyDescent="0.25">
      <c r="C86" s="7"/>
      <c r="D86" s="7"/>
      <c r="E86" s="8">
        <f>IF(AND(ISNUMBER(C86),ISNUMBER(D86)),D86-C86,"")</f>
      </c>
      <c r="G86" s="9"/>
      <c r="H86" s="10"/>
      <c r="I86" s="11">
        <f>IF(G86="","",ROUND(G86*IF(ISNUMBER(H86),H86,0),2))</f>
      </c>
      <c r="J86" s="11">
        <f>IF(G86="","",G86-I86)</f>
      </c>
      <c r="K86" s="9"/>
      <c r="L86" s="11">
        <f>IF(G86="","",G86-IF(ISNUMBER(K86),K86,0))</f>
      </c>
      <c r="M86" s="8">
        <f>IF(OR(A86="",NOT(ISNUMBER(C86)),NOT(ISNUMBER(D86))),"",IF(D86&lt;=C86,"ATTENZIONE: date da controllare",IF(COUNTIFS($A$2:$A$301,A86,$C$2:$C$301,"&lt;"&amp;D86,$D$2:$D$301,"&gt;"&amp;C86)&gt;1,"ATTENZIONE: SOVRAPPOSTA","OK")))</f>
      </c>
      <c r="O86" s="8">
        <f>IF(E86="","",MAX(0,MIN(D86,EOMONTH(Planning!$B$1,0)+1)-MAX(C86,Planning!$B$1)))</f>
      </c>
      <c r="P86" s="11">
        <f>IF(OR(E86="",E86=0),"",G86/E86*O86)</f>
      </c>
      <c r="Q86" s="11">
        <f>IF(OR(E86="",E86=0),"",I86/E86*O86)</f>
      </c>
    </row>
    <row r="87" spans="3:17" x14ac:dyDescent="0.25">
      <c r="C87" s="7"/>
      <c r="D87" s="7"/>
      <c r="E87" s="8">
        <f>IF(AND(ISNUMBER(C87),ISNUMBER(D87)),D87-C87,"")</f>
      </c>
      <c r="G87" s="9"/>
      <c r="H87" s="10"/>
      <c r="I87" s="11">
        <f>IF(G87="","",ROUND(G87*IF(ISNUMBER(H87),H87,0),2))</f>
      </c>
      <c r="J87" s="11">
        <f>IF(G87="","",G87-I87)</f>
      </c>
      <c r="K87" s="9"/>
      <c r="L87" s="11">
        <f>IF(G87="","",G87-IF(ISNUMBER(K87),K87,0))</f>
      </c>
      <c r="M87" s="8">
        <f>IF(OR(A87="",NOT(ISNUMBER(C87)),NOT(ISNUMBER(D87))),"",IF(D87&lt;=C87,"ATTENZIONE: date da controllare",IF(COUNTIFS($A$2:$A$301,A87,$C$2:$C$301,"&lt;"&amp;D87,$D$2:$D$301,"&gt;"&amp;C87)&gt;1,"ATTENZIONE: SOVRAPPOSTA","OK")))</f>
      </c>
      <c r="O87" s="8">
        <f>IF(E87="","",MAX(0,MIN(D87,EOMONTH(Planning!$B$1,0)+1)-MAX(C87,Planning!$B$1)))</f>
      </c>
      <c r="P87" s="11">
        <f>IF(OR(E87="",E87=0),"",G87/E87*O87)</f>
      </c>
      <c r="Q87" s="11">
        <f>IF(OR(E87="",E87=0),"",I87/E87*O87)</f>
      </c>
    </row>
    <row r="88" spans="3:17" x14ac:dyDescent="0.25">
      <c r="C88" s="7"/>
      <c r="D88" s="7"/>
      <c r="E88" s="8">
        <f>IF(AND(ISNUMBER(C88),ISNUMBER(D88)),D88-C88,"")</f>
      </c>
      <c r="G88" s="9"/>
      <c r="H88" s="10"/>
      <c r="I88" s="11">
        <f>IF(G88="","",ROUND(G88*IF(ISNUMBER(H88),H88,0),2))</f>
      </c>
      <c r="J88" s="11">
        <f>IF(G88="","",G88-I88)</f>
      </c>
      <c r="K88" s="9"/>
      <c r="L88" s="11">
        <f>IF(G88="","",G88-IF(ISNUMBER(K88),K88,0))</f>
      </c>
      <c r="M88" s="8">
        <f>IF(OR(A88="",NOT(ISNUMBER(C88)),NOT(ISNUMBER(D88))),"",IF(D88&lt;=C88,"ATTENZIONE: date da controllare",IF(COUNTIFS($A$2:$A$301,A88,$C$2:$C$301,"&lt;"&amp;D88,$D$2:$D$301,"&gt;"&amp;C88)&gt;1,"ATTENZIONE: SOVRAPPOSTA","OK")))</f>
      </c>
      <c r="O88" s="8">
        <f>IF(E88="","",MAX(0,MIN(D88,EOMONTH(Planning!$B$1,0)+1)-MAX(C88,Planning!$B$1)))</f>
      </c>
      <c r="P88" s="11">
        <f>IF(OR(E88="",E88=0),"",G88/E88*O88)</f>
      </c>
      <c r="Q88" s="11">
        <f>IF(OR(E88="",E88=0),"",I88/E88*O88)</f>
      </c>
    </row>
    <row r="89" spans="3:17" x14ac:dyDescent="0.25">
      <c r="C89" s="7"/>
      <c r="D89" s="7"/>
      <c r="E89" s="8">
        <f>IF(AND(ISNUMBER(C89),ISNUMBER(D89)),D89-C89,"")</f>
      </c>
      <c r="G89" s="9"/>
      <c r="H89" s="10"/>
      <c r="I89" s="11">
        <f>IF(G89="","",ROUND(G89*IF(ISNUMBER(H89),H89,0),2))</f>
      </c>
      <c r="J89" s="11">
        <f>IF(G89="","",G89-I89)</f>
      </c>
      <c r="K89" s="9"/>
      <c r="L89" s="11">
        <f>IF(G89="","",G89-IF(ISNUMBER(K89),K89,0))</f>
      </c>
      <c r="M89" s="8">
        <f>IF(OR(A89="",NOT(ISNUMBER(C89)),NOT(ISNUMBER(D89))),"",IF(D89&lt;=C89,"ATTENZIONE: date da controllare",IF(COUNTIFS($A$2:$A$301,A89,$C$2:$C$301,"&lt;"&amp;D89,$D$2:$D$301,"&gt;"&amp;C89)&gt;1,"ATTENZIONE: SOVRAPPOSTA","OK")))</f>
      </c>
      <c r="O89" s="8">
        <f>IF(E89="","",MAX(0,MIN(D89,EOMONTH(Planning!$B$1,0)+1)-MAX(C89,Planning!$B$1)))</f>
      </c>
      <c r="P89" s="11">
        <f>IF(OR(E89="",E89=0),"",G89/E89*O89)</f>
      </c>
      <c r="Q89" s="11">
        <f>IF(OR(E89="",E89=0),"",I89/E89*O89)</f>
      </c>
    </row>
    <row r="90" spans="3:17" x14ac:dyDescent="0.25">
      <c r="C90" s="7"/>
      <c r="D90" s="7"/>
      <c r="E90" s="8">
        <f>IF(AND(ISNUMBER(C90),ISNUMBER(D90)),D90-C90,"")</f>
      </c>
      <c r="G90" s="9"/>
      <c r="H90" s="10"/>
      <c r="I90" s="11">
        <f>IF(G90="","",ROUND(G90*IF(ISNUMBER(H90),H90,0),2))</f>
      </c>
      <c r="J90" s="11">
        <f>IF(G90="","",G90-I90)</f>
      </c>
      <c r="K90" s="9"/>
      <c r="L90" s="11">
        <f>IF(G90="","",G90-IF(ISNUMBER(K90),K90,0))</f>
      </c>
      <c r="M90" s="8">
        <f>IF(OR(A90="",NOT(ISNUMBER(C90)),NOT(ISNUMBER(D90))),"",IF(D90&lt;=C90,"ATTENZIONE: date da controllare",IF(COUNTIFS($A$2:$A$301,A90,$C$2:$C$301,"&lt;"&amp;D90,$D$2:$D$301,"&gt;"&amp;C90)&gt;1,"ATTENZIONE: SOVRAPPOSTA","OK")))</f>
      </c>
      <c r="O90" s="8">
        <f>IF(E90="","",MAX(0,MIN(D90,EOMONTH(Planning!$B$1,0)+1)-MAX(C90,Planning!$B$1)))</f>
      </c>
      <c r="P90" s="11">
        <f>IF(OR(E90="",E90=0),"",G90/E90*O90)</f>
      </c>
      <c r="Q90" s="11">
        <f>IF(OR(E90="",E90=0),"",I90/E90*O90)</f>
      </c>
    </row>
    <row r="91" spans="3:17" x14ac:dyDescent="0.25">
      <c r="C91" s="7"/>
      <c r="D91" s="7"/>
      <c r="E91" s="8">
        <f>IF(AND(ISNUMBER(C91),ISNUMBER(D91)),D91-C91,"")</f>
      </c>
      <c r="G91" s="9"/>
      <c r="H91" s="10"/>
      <c r="I91" s="11">
        <f>IF(G91="","",ROUND(G91*IF(ISNUMBER(H91),H91,0),2))</f>
      </c>
      <c r="J91" s="11">
        <f>IF(G91="","",G91-I91)</f>
      </c>
      <c r="K91" s="9"/>
      <c r="L91" s="11">
        <f>IF(G91="","",G91-IF(ISNUMBER(K91),K91,0))</f>
      </c>
      <c r="M91" s="8">
        <f>IF(OR(A91="",NOT(ISNUMBER(C91)),NOT(ISNUMBER(D91))),"",IF(D91&lt;=C91,"ATTENZIONE: date da controllare",IF(COUNTIFS($A$2:$A$301,A91,$C$2:$C$301,"&lt;"&amp;D91,$D$2:$D$301,"&gt;"&amp;C91)&gt;1,"ATTENZIONE: SOVRAPPOSTA","OK")))</f>
      </c>
      <c r="O91" s="8">
        <f>IF(E91="","",MAX(0,MIN(D91,EOMONTH(Planning!$B$1,0)+1)-MAX(C91,Planning!$B$1)))</f>
      </c>
      <c r="P91" s="11">
        <f>IF(OR(E91="",E91=0),"",G91/E91*O91)</f>
      </c>
      <c r="Q91" s="11">
        <f>IF(OR(E91="",E91=0),"",I91/E91*O91)</f>
      </c>
    </row>
    <row r="92" spans="3:17" x14ac:dyDescent="0.25">
      <c r="C92" s="7"/>
      <c r="D92" s="7"/>
      <c r="E92" s="8">
        <f>IF(AND(ISNUMBER(C92),ISNUMBER(D92)),D92-C92,"")</f>
      </c>
      <c r="G92" s="9"/>
      <c r="H92" s="10"/>
      <c r="I92" s="11">
        <f>IF(G92="","",ROUND(G92*IF(ISNUMBER(H92),H92,0),2))</f>
      </c>
      <c r="J92" s="11">
        <f>IF(G92="","",G92-I92)</f>
      </c>
      <c r="K92" s="9"/>
      <c r="L92" s="11">
        <f>IF(G92="","",G92-IF(ISNUMBER(K92),K92,0))</f>
      </c>
      <c r="M92" s="8">
        <f>IF(OR(A92="",NOT(ISNUMBER(C92)),NOT(ISNUMBER(D92))),"",IF(D92&lt;=C92,"ATTENZIONE: date da controllare",IF(COUNTIFS($A$2:$A$301,A92,$C$2:$C$301,"&lt;"&amp;D92,$D$2:$D$301,"&gt;"&amp;C92)&gt;1,"ATTENZIONE: SOVRAPPOSTA","OK")))</f>
      </c>
      <c r="O92" s="8">
        <f>IF(E92="","",MAX(0,MIN(D92,EOMONTH(Planning!$B$1,0)+1)-MAX(C92,Planning!$B$1)))</f>
      </c>
      <c r="P92" s="11">
        <f>IF(OR(E92="",E92=0),"",G92/E92*O92)</f>
      </c>
      <c r="Q92" s="11">
        <f>IF(OR(E92="",E92=0),"",I92/E92*O92)</f>
      </c>
    </row>
    <row r="93" spans="3:17" x14ac:dyDescent="0.25">
      <c r="C93" s="7"/>
      <c r="D93" s="7"/>
      <c r="E93" s="8">
        <f>IF(AND(ISNUMBER(C93),ISNUMBER(D93)),D93-C93,"")</f>
      </c>
      <c r="G93" s="9"/>
      <c r="H93" s="10"/>
      <c r="I93" s="11">
        <f>IF(G93="","",ROUND(G93*IF(ISNUMBER(H93),H93,0),2))</f>
      </c>
      <c r="J93" s="11">
        <f>IF(G93="","",G93-I93)</f>
      </c>
      <c r="K93" s="9"/>
      <c r="L93" s="11">
        <f>IF(G93="","",G93-IF(ISNUMBER(K93),K93,0))</f>
      </c>
      <c r="M93" s="8">
        <f>IF(OR(A93="",NOT(ISNUMBER(C93)),NOT(ISNUMBER(D93))),"",IF(D93&lt;=C93,"ATTENZIONE: date da controllare",IF(COUNTIFS($A$2:$A$301,A93,$C$2:$C$301,"&lt;"&amp;D93,$D$2:$D$301,"&gt;"&amp;C93)&gt;1,"ATTENZIONE: SOVRAPPOSTA","OK")))</f>
      </c>
      <c r="O93" s="8">
        <f>IF(E93="","",MAX(0,MIN(D93,EOMONTH(Planning!$B$1,0)+1)-MAX(C93,Planning!$B$1)))</f>
      </c>
      <c r="P93" s="11">
        <f>IF(OR(E93="",E93=0),"",G93/E93*O93)</f>
      </c>
      <c r="Q93" s="11">
        <f>IF(OR(E93="",E93=0),"",I93/E93*O93)</f>
      </c>
    </row>
    <row r="94" spans="3:17" x14ac:dyDescent="0.25">
      <c r="C94" s="7"/>
      <c r="D94" s="7"/>
      <c r="E94" s="8">
        <f>IF(AND(ISNUMBER(C94),ISNUMBER(D94)),D94-C94,"")</f>
      </c>
      <c r="G94" s="9"/>
      <c r="H94" s="10"/>
      <c r="I94" s="11">
        <f>IF(G94="","",ROUND(G94*IF(ISNUMBER(H94),H94,0),2))</f>
      </c>
      <c r="J94" s="11">
        <f>IF(G94="","",G94-I94)</f>
      </c>
      <c r="K94" s="9"/>
      <c r="L94" s="11">
        <f>IF(G94="","",G94-IF(ISNUMBER(K94),K94,0))</f>
      </c>
      <c r="M94" s="8">
        <f>IF(OR(A94="",NOT(ISNUMBER(C94)),NOT(ISNUMBER(D94))),"",IF(D94&lt;=C94,"ATTENZIONE: date da controllare",IF(COUNTIFS($A$2:$A$301,A94,$C$2:$C$301,"&lt;"&amp;D94,$D$2:$D$301,"&gt;"&amp;C94)&gt;1,"ATTENZIONE: SOVRAPPOSTA","OK")))</f>
      </c>
      <c r="O94" s="8">
        <f>IF(E94="","",MAX(0,MIN(D94,EOMONTH(Planning!$B$1,0)+1)-MAX(C94,Planning!$B$1)))</f>
      </c>
      <c r="P94" s="11">
        <f>IF(OR(E94="",E94=0),"",G94/E94*O94)</f>
      </c>
      <c r="Q94" s="11">
        <f>IF(OR(E94="",E94=0),"",I94/E94*O94)</f>
      </c>
    </row>
    <row r="95" spans="3:17" x14ac:dyDescent="0.25">
      <c r="C95" s="7"/>
      <c r="D95" s="7"/>
      <c r="E95" s="8">
        <f>IF(AND(ISNUMBER(C95),ISNUMBER(D95)),D95-C95,"")</f>
      </c>
      <c r="G95" s="9"/>
      <c r="H95" s="10"/>
      <c r="I95" s="11">
        <f>IF(G95="","",ROUND(G95*IF(ISNUMBER(H95),H95,0),2))</f>
      </c>
      <c r="J95" s="11">
        <f>IF(G95="","",G95-I95)</f>
      </c>
      <c r="K95" s="9"/>
      <c r="L95" s="11">
        <f>IF(G95="","",G95-IF(ISNUMBER(K95),K95,0))</f>
      </c>
      <c r="M95" s="8">
        <f>IF(OR(A95="",NOT(ISNUMBER(C95)),NOT(ISNUMBER(D95))),"",IF(D95&lt;=C95,"ATTENZIONE: date da controllare",IF(COUNTIFS($A$2:$A$301,A95,$C$2:$C$301,"&lt;"&amp;D95,$D$2:$D$301,"&gt;"&amp;C95)&gt;1,"ATTENZIONE: SOVRAPPOSTA","OK")))</f>
      </c>
      <c r="O95" s="8">
        <f>IF(E95="","",MAX(0,MIN(D95,EOMONTH(Planning!$B$1,0)+1)-MAX(C95,Planning!$B$1)))</f>
      </c>
      <c r="P95" s="11">
        <f>IF(OR(E95="",E95=0),"",G95/E95*O95)</f>
      </c>
      <c r="Q95" s="11">
        <f>IF(OR(E95="",E95=0),"",I95/E95*O95)</f>
      </c>
    </row>
    <row r="96" spans="3:17" x14ac:dyDescent="0.25">
      <c r="C96" s="7"/>
      <c r="D96" s="7"/>
      <c r="E96" s="8">
        <f>IF(AND(ISNUMBER(C96),ISNUMBER(D96)),D96-C96,"")</f>
      </c>
      <c r="G96" s="9"/>
      <c r="H96" s="10"/>
      <c r="I96" s="11">
        <f>IF(G96="","",ROUND(G96*IF(ISNUMBER(H96),H96,0),2))</f>
      </c>
      <c r="J96" s="11">
        <f>IF(G96="","",G96-I96)</f>
      </c>
      <c r="K96" s="9"/>
      <c r="L96" s="11">
        <f>IF(G96="","",G96-IF(ISNUMBER(K96),K96,0))</f>
      </c>
      <c r="M96" s="8">
        <f>IF(OR(A96="",NOT(ISNUMBER(C96)),NOT(ISNUMBER(D96))),"",IF(D96&lt;=C96,"ATTENZIONE: date da controllare",IF(COUNTIFS($A$2:$A$301,A96,$C$2:$C$301,"&lt;"&amp;D96,$D$2:$D$301,"&gt;"&amp;C96)&gt;1,"ATTENZIONE: SOVRAPPOSTA","OK")))</f>
      </c>
      <c r="O96" s="8">
        <f>IF(E96="","",MAX(0,MIN(D96,EOMONTH(Planning!$B$1,0)+1)-MAX(C96,Planning!$B$1)))</f>
      </c>
      <c r="P96" s="11">
        <f>IF(OR(E96="",E96=0),"",G96/E96*O96)</f>
      </c>
      <c r="Q96" s="11">
        <f>IF(OR(E96="",E96=0),"",I96/E96*O96)</f>
      </c>
    </row>
    <row r="97" spans="3:17" x14ac:dyDescent="0.25">
      <c r="C97" s="7"/>
      <c r="D97" s="7"/>
      <c r="E97" s="8">
        <f>IF(AND(ISNUMBER(C97),ISNUMBER(D97)),D97-C97,"")</f>
      </c>
      <c r="G97" s="9"/>
      <c r="H97" s="10"/>
      <c r="I97" s="11">
        <f>IF(G97="","",ROUND(G97*IF(ISNUMBER(H97),H97,0),2))</f>
      </c>
      <c r="J97" s="11">
        <f>IF(G97="","",G97-I97)</f>
      </c>
      <c r="K97" s="9"/>
      <c r="L97" s="11">
        <f>IF(G97="","",G97-IF(ISNUMBER(K97),K97,0))</f>
      </c>
      <c r="M97" s="8">
        <f>IF(OR(A97="",NOT(ISNUMBER(C97)),NOT(ISNUMBER(D97))),"",IF(D97&lt;=C97,"ATTENZIONE: date da controllare",IF(COUNTIFS($A$2:$A$301,A97,$C$2:$C$301,"&lt;"&amp;D97,$D$2:$D$301,"&gt;"&amp;C97)&gt;1,"ATTENZIONE: SOVRAPPOSTA","OK")))</f>
      </c>
      <c r="O97" s="8">
        <f>IF(E97="","",MAX(0,MIN(D97,EOMONTH(Planning!$B$1,0)+1)-MAX(C97,Planning!$B$1)))</f>
      </c>
      <c r="P97" s="11">
        <f>IF(OR(E97="",E97=0),"",G97/E97*O97)</f>
      </c>
      <c r="Q97" s="11">
        <f>IF(OR(E97="",E97=0),"",I97/E97*O97)</f>
      </c>
    </row>
    <row r="98" spans="3:17" x14ac:dyDescent="0.25">
      <c r="C98" s="7"/>
      <c r="D98" s="7"/>
      <c r="E98" s="8">
        <f>IF(AND(ISNUMBER(C98),ISNUMBER(D98)),D98-C98,"")</f>
      </c>
      <c r="G98" s="9"/>
      <c r="H98" s="10"/>
      <c r="I98" s="11">
        <f>IF(G98="","",ROUND(G98*IF(ISNUMBER(H98),H98,0),2))</f>
      </c>
      <c r="J98" s="11">
        <f>IF(G98="","",G98-I98)</f>
      </c>
      <c r="K98" s="9"/>
      <c r="L98" s="11">
        <f>IF(G98="","",G98-IF(ISNUMBER(K98),K98,0))</f>
      </c>
      <c r="M98" s="8">
        <f>IF(OR(A98="",NOT(ISNUMBER(C98)),NOT(ISNUMBER(D98))),"",IF(D98&lt;=C98,"ATTENZIONE: date da controllare",IF(COUNTIFS($A$2:$A$301,A98,$C$2:$C$301,"&lt;"&amp;D98,$D$2:$D$301,"&gt;"&amp;C98)&gt;1,"ATTENZIONE: SOVRAPPOSTA","OK")))</f>
      </c>
      <c r="O98" s="8">
        <f>IF(E98="","",MAX(0,MIN(D98,EOMONTH(Planning!$B$1,0)+1)-MAX(C98,Planning!$B$1)))</f>
      </c>
      <c r="P98" s="11">
        <f>IF(OR(E98="",E98=0),"",G98/E98*O98)</f>
      </c>
      <c r="Q98" s="11">
        <f>IF(OR(E98="",E98=0),"",I98/E98*O98)</f>
      </c>
    </row>
    <row r="99" spans="3:17" x14ac:dyDescent="0.25">
      <c r="C99" s="7"/>
      <c r="D99" s="7"/>
      <c r="E99" s="8">
        <f>IF(AND(ISNUMBER(C99),ISNUMBER(D99)),D99-C99,"")</f>
      </c>
      <c r="G99" s="9"/>
      <c r="H99" s="10"/>
      <c r="I99" s="11">
        <f>IF(G99="","",ROUND(G99*IF(ISNUMBER(H99),H99,0),2))</f>
      </c>
      <c r="J99" s="11">
        <f>IF(G99="","",G99-I99)</f>
      </c>
      <c r="K99" s="9"/>
      <c r="L99" s="11">
        <f>IF(G99="","",G99-IF(ISNUMBER(K99),K99,0))</f>
      </c>
      <c r="M99" s="8">
        <f>IF(OR(A99="",NOT(ISNUMBER(C99)),NOT(ISNUMBER(D99))),"",IF(D99&lt;=C99,"ATTENZIONE: date da controllare",IF(COUNTIFS($A$2:$A$301,A99,$C$2:$C$301,"&lt;"&amp;D99,$D$2:$D$301,"&gt;"&amp;C99)&gt;1,"ATTENZIONE: SOVRAPPOSTA","OK")))</f>
      </c>
      <c r="O99" s="8">
        <f>IF(E99="","",MAX(0,MIN(D99,EOMONTH(Planning!$B$1,0)+1)-MAX(C99,Planning!$B$1)))</f>
      </c>
      <c r="P99" s="11">
        <f>IF(OR(E99="",E99=0),"",G99/E99*O99)</f>
      </c>
      <c r="Q99" s="11">
        <f>IF(OR(E99="",E99=0),"",I99/E99*O99)</f>
      </c>
    </row>
    <row r="100" spans="3:17" x14ac:dyDescent="0.25">
      <c r="C100" s="7"/>
      <c r="D100" s="7"/>
      <c r="E100" s="8">
        <f>IF(AND(ISNUMBER(C100),ISNUMBER(D100)),D100-C100,"")</f>
      </c>
      <c r="G100" s="9"/>
      <c r="H100" s="10"/>
      <c r="I100" s="11">
        <f>IF(G100="","",ROUND(G100*IF(ISNUMBER(H100),H100,0),2))</f>
      </c>
      <c r="J100" s="11">
        <f>IF(G100="","",G100-I100)</f>
      </c>
      <c r="K100" s="9"/>
      <c r="L100" s="11">
        <f>IF(G100="","",G100-IF(ISNUMBER(K100),K100,0))</f>
      </c>
      <c r="M100" s="8">
        <f>IF(OR(A100="",NOT(ISNUMBER(C100)),NOT(ISNUMBER(D100))),"",IF(D100&lt;=C100,"ATTENZIONE: date da controllare",IF(COUNTIFS($A$2:$A$301,A100,$C$2:$C$301,"&lt;"&amp;D100,$D$2:$D$301,"&gt;"&amp;C100)&gt;1,"ATTENZIONE: SOVRAPPOSTA","OK")))</f>
      </c>
      <c r="O100" s="8">
        <f>IF(E100="","",MAX(0,MIN(D100,EOMONTH(Planning!$B$1,0)+1)-MAX(C100,Planning!$B$1)))</f>
      </c>
      <c r="P100" s="11">
        <f>IF(OR(E100="",E100=0),"",G100/E100*O100)</f>
      </c>
      <c r="Q100" s="11">
        <f>IF(OR(E100="",E100=0),"",I100/E100*O100)</f>
      </c>
    </row>
    <row r="101" spans="3:17" x14ac:dyDescent="0.25">
      <c r="C101" s="7"/>
      <c r="D101" s="7"/>
      <c r="E101" s="8">
        <f>IF(AND(ISNUMBER(C101),ISNUMBER(D101)),D101-C101,"")</f>
      </c>
      <c r="G101" s="9"/>
      <c r="H101" s="10"/>
      <c r="I101" s="11">
        <f>IF(G101="","",ROUND(G101*IF(ISNUMBER(H101),H101,0),2))</f>
      </c>
      <c r="J101" s="11">
        <f>IF(G101="","",G101-I101)</f>
      </c>
      <c r="K101" s="9"/>
      <c r="L101" s="11">
        <f>IF(G101="","",G101-IF(ISNUMBER(K101),K101,0))</f>
      </c>
      <c r="M101" s="8">
        <f>IF(OR(A101="",NOT(ISNUMBER(C101)),NOT(ISNUMBER(D101))),"",IF(D101&lt;=C101,"ATTENZIONE: date da controllare",IF(COUNTIFS($A$2:$A$301,A101,$C$2:$C$301,"&lt;"&amp;D101,$D$2:$D$301,"&gt;"&amp;C101)&gt;1,"ATTENZIONE: SOVRAPPOSTA","OK")))</f>
      </c>
      <c r="O101" s="8">
        <f>IF(E101="","",MAX(0,MIN(D101,EOMONTH(Planning!$B$1,0)+1)-MAX(C101,Planning!$B$1)))</f>
      </c>
      <c r="P101" s="11">
        <f>IF(OR(E101="",E101=0),"",G101/E101*O101)</f>
      </c>
      <c r="Q101" s="11">
        <f>IF(OR(E101="",E101=0),"",I101/E101*O101)</f>
      </c>
    </row>
    <row r="102" spans="3:17" x14ac:dyDescent="0.25">
      <c r="C102" s="7"/>
      <c r="D102" s="7"/>
      <c r="E102" s="8">
        <f>IF(AND(ISNUMBER(C102),ISNUMBER(D102)),D102-C102,"")</f>
      </c>
      <c r="G102" s="9"/>
      <c r="H102" s="10"/>
      <c r="I102" s="11">
        <f>IF(G102="","",ROUND(G102*IF(ISNUMBER(H102),H102,0),2))</f>
      </c>
      <c r="J102" s="11">
        <f>IF(G102="","",G102-I102)</f>
      </c>
      <c r="K102" s="9"/>
      <c r="L102" s="11">
        <f>IF(G102="","",G102-IF(ISNUMBER(K102),K102,0))</f>
      </c>
      <c r="M102" s="8">
        <f>IF(OR(A102="",NOT(ISNUMBER(C102)),NOT(ISNUMBER(D102))),"",IF(D102&lt;=C102,"ATTENZIONE: date da controllare",IF(COUNTIFS($A$2:$A$301,A102,$C$2:$C$301,"&lt;"&amp;D102,$D$2:$D$301,"&gt;"&amp;C102)&gt;1,"ATTENZIONE: SOVRAPPOSTA","OK")))</f>
      </c>
      <c r="O102" s="8">
        <f>IF(E102="","",MAX(0,MIN(D102,EOMONTH(Planning!$B$1,0)+1)-MAX(C102,Planning!$B$1)))</f>
      </c>
      <c r="P102" s="11">
        <f>IF(OR(E102="",E102=0),"",G102/E102*O102)</f>
      </c>
      <c r="Q102" s="11">
        <f>IF(OR(E102="",E102=0),"",I102/E102*O102)</f>
      </c>
    </row>
    <row r="103" spans="3:17" x14ac:dyDescent="0.25">
      <c r="C103" s="7"/>
      <c r="D103" s="7"/>
      <c r="E103" s="8">
        <f>IF(AND(ISNUMBER(C103),ISNUMBER(D103)),D103-C103,"")</f>
      </c>
      <c r="G103" s="9"/>
      <c r="H103" s="10"/>
      <c r="I103" s="11">
        <f>IF(G103="","",ROUND(G103*IF(ISNUMBER(H103),H103,0),2))</f>
      </c>
      <c r="J103" s="11">
        <f>IF(G103="","",G103-I103)</f>
      </c>
      <c r="K103" s="9"/>
      <c r="L103" s="11">
        <f>IF(G103="","",G103-IF(ISNUMBER(K103),K103,0))</f>
      </c>
      <c r="M103" s="8">
        <f>IF(OR(A103="",NOT(ISNUMBER(C103)),NOT(ISNUMBER(D103))),"",IF(D103&lt;=C103,"ATTENZIONE: date da controllare",IF(COUNTIFS($A$2:$A$301,A103,$C$2:$C$301,"&lt;"&amp;D103,$D$2:$D$301,"&gt;"&amp;C103)&gt;1,"ATTENZIONE: SOVRAPPOSTA","OK")))</f>
      </c>
      <c r="O103" s="8">
        <f>IF(E103="","",MAX(0,MIN(D103,EOMONTH(Planning!$B$1,0)+1)-MAX(C103,Planning!$B$1)))</f>
      </c>
      <c r="P103" s="11">
        <f>IF(OR(E103="",E103=0),"",G103/E103*O103)</f>
      </c>
      <c r="Q103" s="11">
        <f>IF(OR(E103="",E103=0),"",I103/E103*O103)</f>
      </c>
    </row>
    <row r="104" spans="3:17" x14ac:dyDescent="0.25">
      <c r="C104" s="7"/>
      <c r="D104" s="7"/>
      <c r="E104" s="8">
        <f>IF(AND(ISNUMBER(C104),ISNUMBER(D104)),D104-C104,"")</f>
      </c>
      <c r="G104" s="9"/>
      <c r="H104" s="10"/>
      <c r="I104" s="11">
        <f>IF(G104="","",ROUND(G104*IF(ISNUMBER(H104),H104,0),2))</f>
      </c>
      <c r="J104" s="11">
        <f>IF(G104="","",G104-I104)</f>
      </c>
      <c r="K104" s="9"/>
      <c r="L104" s="11">
        <f>IF(G104="","",G104-IF(ISNUMBER(K104),K104,0))</f>
      </c>
      <c r="M104" s="8">
        <f>IF(OR(A104="",NOT(ISNUMBER(C104)),NOT(ISNUMBER(D104))),"",IF(D104&lt;=C104,"ATTENZIONE: date da controllare",IF(COUNTIFS($A$2:$A$301,A104,$C$2:$C$301,"&lt;"&amp;D104,$D$2:$D$301,"&gt;"&amp;C104)&gt;1,"ATTENZIONE: SOVRAPPOSTA","OK")))</f>
      </c>
      <c r="O104" s="8">
        <f>IF(E104="","",MAX(0,MIN(D104,EOMONTH(Planning!$B$1,0)+1)-MAX(C104,Planning!$B$1)))</f>
      </c>
      <c r="P104" s="11">
        <f>IF(OR(E104="",E104=0),"",G104/E104*O104)</f>
      </c>
      <c r="Q104" s="11">
        <f>IF(OR(E104="",E104=0),"",I104/E104*O104)</f>
      </c>
    </row>
    <row r="105" spans="3:17" x14ac:dyDescent="0.25">
      <c r="C105" s="7"/>
      <c r="D105" s="7"/>
      <c r="E105" s="8">
        <f>IF(AND(ISNUMBER(C105),ISNUMBER(D105)),D105-C105,"")</f>
      </c>
      <c r="G105" s="9"/>
      <c r="H105" s="10"/>
      <c r="I105" s="11">
        <f>IF(G105="","",ROUND(G105*IF(ISNUMBER(H105),H105,0),2))</f>
      </c>
      <c r="J105" s="11">
        <f>IF(G105="","",G105-I105)</f>
      </c>
      <c r="K105" s="9"/>
      <c r="L105" s="11">
        <f>IF(G105="","",G105-IF(ISNUMBER(K105),K105,0))</f>
      </c>
      <c r="M105" s="8">
        <f>IF(OR(A105="",NOT(ISNUMBER(C105)),NOT(ISNUMBER(D105))),"",IF(D105&lt;=C105,"ATTENZIONE: date da controllare",IF(COUNTIFS($A$2:$A$301,A105,$C$2:$C$301,"&lt;"&amp;D105,$D$2:$D$301,"&gt;"&amp;C105)&gt;1,"ATTENZIONE: SOVRAPPOSTA","OK")))</f>
      </c>
      <c r="O105" s="8">
        <f>IF(E105="","",MAX(0,MIN(D105,EOMONTH(Planning!$B$1,0)+1)-MAX(C105,Planning!$B$1)))</f>
      </c>
      <c r="P105" s="11">
        <f>IF(OR(E105="",E105=0),"",G105/E105*O105)</f>
      </c>
      <c r="Q105" s="11">
        <f>IF(OR(E105="",E105=0),"",I105/E105*O105)</f>
      </c>
    </row>
    <row r="106" spans="3:17" x14ac:dyDescent="0.25">
      <c r="C106" s="7"/>
      <c r="D106" s="7"/>
      <c r="E106" s="8">
        <f>IF(AND(ISNUMBER(C106),ISNUMBER(D106)),D106-C106,"")</f>
      </c>
      <c r="G106" s="9"/>
      <c r="H106" s="10"/>
      <c r="I106" s="11">
        <f>IF(G106="","",ROUND(G106*IF(ISNUMBER(H106),H106,0),2))</f>
      </c>
      <c r="J106" s="11">
        <f>IF(G106="","",G106-I106)</f>
      </c>
      <c r="K106" s="9"/>
      <c r="L106" s="11">
        <f>IF(G106="","",G106-IF(ISNUMBER(K106),K106,0))</f>
      </c>
      <c r="M106" s="8">
        <f>IF(OR(A106="",NOT(ISNUMBER(C106)),NOT(ISNUMBER(D106))),"",IF(D106&lt;=C106,"ATTENZIONE: date da controllare",IF(COUNTIFS($A$2:$A$301,A106,$C$2:$C$301,"&lt;"&amp;D106,$D$2:$D$301,"&gt;"&amp;C106)&gt;1,"ATTENZIONE: SOVRAPPOSTA","OK")))</f>
      </c>
      <c r="O106" s="8">
        <f>IF(E106="","",MAX(0,MIN(D106,EOMONTH(Planning!$B$1,0)+1)-MAX(C106,Planning!$B$1)))</f>
      </c>
      <c r="P106" s="11">
        <f>IF(OR(E106="",E106=0),"",G106/E106*O106)</f>
      </c>
      <c r="Q106" s="11">
        <f>IF(OR(E106="",E106=0),"",I106/E106*O106)</f>
      </c>
    </row>
    <row r="107" spans="3:17" x14ac:dyDescent="0.25">
      <c r="C107" s="7"/>
      <c r="D107" s="7"/>
      <c r="E107" s="8">
        <f>IF(AND(ISNUMBER(C107),ISNUMBER(D107)),D107-C107,"")</f>
      </c>
      <c r="G107" s="9"/>
      <c r="H107" s="10"/>
      <c r="I107" s="11">
        <f>IF(G107="","",ROUND(G107*IF(ISNUMBER(H107),H107,0),2))</f>
      </c>
      <c r="J107" s="11">
        <f>IF(G107="","",G107-I107)</f>
      </c>
      <c r="K107" s="9"/>
      <c r="L107" s="11">
        <f>IF(G107="","",G107-IF(ISNUMBER(K107),K107,0))</f>
      </c>
      <c r="M107" s="8">
        <f>IF(OR(A107="",NOT(ISNUMBER(C107)),NOT(ISNUMBER(D107))),"",IF(D107&lt;=C107,"ATTENZIONE: date da controllare",IF(COUNTIFS($A$2:$A$301,A107,$C$2:$C$301,"&lt;"&amp;D107,$D$2:$D$301,"&gt;"&amp;C107)&gt;1,"ATTENZIONE: SOVRAPPOSTA","OK")))</f>
      </c>
      <c r="O107" s="8">
        <f>IF(E107="","",MAX(0,MIN(D107,EOMONTH(Planning!$B$1,0)+1)-MAX(C107,Planning!$B$1)))</f>
      </c>
      <c r="P107" s="11">
        <f>IF(OR(E107="",E107=0),"",G107/E107*O107)</f>
      </c>
      <c r="Q107" s="11">
        <f>IF(OR(E107="",E107=0),"",I107/E107*O107)</f>
      </c>
    </row>
    <row r="108" spans="3:17" x14ac:dyDescent="0.25">
      <c r="C108" s="7"/>
      <c r="D108" s="7"/>
      <c r="E108" s="8">
        <f>IF(AND(ISNUMBER(C108),ISNUMBER(D108)),D108-C108,"")</f>
      </c>
      <c r="G108" s="9"/>
      <c r="H108" s="10"/>
      <c r="I108" s="11">
        <f>IF(G108="","",ROUND(G108*IF(ISNUMBER(H108),H108,0),2))</f>
      </c>
      <c r="J108" s="11">
        <f>IF(G108="","",G108-I108)</f>
      </c>
      <c r="K108" s="9"/>
      <c r="L108" s="11">
        <f>IF(G108="","",G108-IF(ISNUMBER(K108),K108,0))</f>
      </c>
      <c r="M108" s="8">
        <f>IF(OR(A108="",NOT(ISNUMBER(C108)),NOT(ISNUMBER(D108))),"",IF(D108&lt;=C108,"ATTENZIONE: date da controllare",IF(COUNTIFS($A$2:$A$301,A108,$C$2:$C$301,"&lt;"&amp;D108,$D$2:$D$301,"&gt;"&amp;C108)&gt;1,"ATTENZIONE: SOVRAPPOSTA","OK")))</f>
      </c>
      <c r="O108" s="8">
        <f>IF(E108="","",MAX(0,MIN(D108,EOMONTH(Planning!$B$1,0)+1)-MAX(C108,Planning!$B$1)))</f>
      </c>
      <c r="P108" s="11">
        <f>IF(OR(E108="",E108=0),"",G108/E108*O108)</f>
      </c>
      <c r="Q108" s="11">
        <f>IF(OR(E108="",E108=0),"",I108/E108*O108)</f>
      </c>
    </row>
    <row r="109" spans="3:17" x14ac:dyDescent="0.25">
      <c r="C109" s="7"/>
      <c r="D109" s="7"/>
      <c r="E109" s="8">
        <f>IF(AND(ISNUMBER(C109),ISNUMBER(D109)),D109-C109,"")</f>
      </c>
      <c r="G109" s="9"/>
      <c r="H109" s="10"/>
      <c r="I109" s="11">
        <f>IF(G109="","",ROUND(G109*IF(ISNUMBER(H109),H109,0),2))</f>
      </c>
      <c r="J109" s="11">
        <f>IF(G109="","",G109-I109)</f>
      </c>
      <c r="K109" s="9"/>
      <c r="L109" s="11">
        <f>IF(G109="","",G109-IF(ISNUMBER(K109),K109,0))</f>
      </c>
      <c r="M109" s="8">
        <f>IF(OR(A109="",NOT(ISNUMBER(C109)),NOT(ISNUMBER(D109))),"",IF(D109&lt;=C109,"ATTENZIONE: date da controllare",IF(COUNTIFS($A$2:$A$301,A109,$C$2:$C$301,"&lt;"&amp;D109,$D$2:$D$301,"&gt;"&amp;C109)&gt;1,"ATTENZIONE: SOVRAPPOSTA","OK")))</f>
      </c>
      <c r="O109" s="8">
        <f>IF(E109="","",MAX(0,MIN(D109,EOMONTH(Planning!$B$1,0)+1)-MAX(C109,Planning!$B$1)))</f>
      </c>
      <c r="P109" s="11">
        <f>IF(OR(E109="",E109=0),"",G109/E109*O109)</f>
      </c>
      <c r="Q109" s="11">
        <f>IF(OR(E109="",E109=0),"",I109/E109*O109)</f>
      </c>
    </row>
    <row r="110" spans="3:17" x14ac:dyDescent="0.25">
      <c r="C110" s="7"/>
      <c r="D110" s="7"/>
      <c r="E110" s="8">
        <f>IF(AND(ISNUMBER(C110),ISNUMBER(D110)),D110-C110,"")</f>
      </c>
      <c r="G110" s="9"/>
      <c r="H110" s="10"/>
      <c r="I110" s="11">
        <f>IF(G110="","",ROUND(G110*IF(ISNUMBER(H110),H110,0),2))</f>
      </c>
      <c r="J110" s="11">
        <f>IF(G110="","",G110-I110)</f>
      </c>
      <c r="K110" s="9"/>
      <c r="L110" s="11">
        <f>IF(G110="","",G110-IF(ISNUMBER(K110),K110,0))</f>
      </c>
      <c r="M110" s="8">
        <f>IF(OR(A110="",NOT(ISNUMBER(C110)),NOT(ISNUMBER(D110))),"",IF(D110&lt;=C110,"ATTENZIONE: date da controllare",IF(COUNTIFS($A$2:$A$301,A110,$C$2:$C$301,"&lt;"&amp;D110,$D$2:$D$301,"&gt;"&amp;C110)&gt;1,"ATTENZIONE: SOVRAPPOSTA","OK")))</f>
      </c>
      <c r="O110" s="8">
        <f>IF(E110="","",MAX(0,MIN(D110,EOMONTH(Planning!$B$1,0)+1)-MAX(C110,Planning!$B$1)))</f>
      </c>
      <c r="P110" s="11">
        <f>IF(OR(E110="",E110=0),"",G110/E110*O110)</f>
      </c>
      <c r="Q110" s="11">
        <f>IF(OR(E110="",E110=0),"",I110/E110*O110)</f>
      </c>
    </row>
    <row r="111" spans="3:17" x14ac:dyDescent="0.25">
      <c r="C111" s="7"/>
      <c r="D111" s="7"/>
      <c r="E111" s="8">
        <f>IF(AND(ISNUMBER(C111),ISNUMBER(D111)),D111-C111,"")</f>
      </c>
      <c r="G111" s="9"/>
      <c r="H111" s="10"/>
      <c r="I111" s="11">
        <f>IF(G111="","",ROUND(G111*IF(ISNUMBER(H111),H111,0),2))</f>
      </c>
      <c r="J111" s="11">
        <f>IF(G111="","",G111-I111)</f>
      </c>
      <c r="K111" s="9"/>
      <c r="L111" s="11">
        <f>IF(G111="","",G111-IF(ISNUMBER(K111),K111,0))</f>
      </c>
      <c r="M111" s="8">
        <f>IF(OR(A111="",NOT(ISNUMBER(C111)),NOT(ISNUMBER(D111))),"",IF(D111&lt;=C111,"ATTENZIONE: date da controllare",IF(COUNTIFS($A$2:$A$301,A111,$C$2:$C$301,"&lt;"&amp;D111,$D$2:$D$301,"&gt;"&amp;C111)&gt;1,"ATTENZIONE: SOVRAPPOSTA","OK")))</f>
      </c>
      <c r="O111" s="8">
        <f>IF(E111="","",MAX(0,MIN(D111,EOMONTH(Planning!$B$1,0)+1)-MAX(C111,Planning!$B$1)))</f>
      </c>
      <c r="P111" s="11">
        <f>IF(OR(E111="",E111=0),"",G111/E111*O111)</f>
      </c>
      <c r="Q111" s="11">
        <f>IF(OR(E111="",E111=0),"",I111/E111*O111)</f>
      </c>
    </row>
    <row r="112" spans="3:17" x14ac:dyDescent="0.25">
      <c r="C112" s="7"/>
      <c r="D112" s="7"/>
      <c r="E112" s="8">
        <f>IF(AND(ISNUMBER(C112),ISNUMBER(D112)),D112-C112,"")</f>
      </c>
      <c r="G112" s="9"/>
      <c r="H112" s="10"/>
      <c r="I112" s="11">
        <f>IF(G112="","",ROUND(G112*IF(ISNUMBER(H112),H112,0),2))</f>
      </c>
      <c r="J112" s="11">
        <f>IF(G112="","",G112-I112)</f>
      </c>
      <c r="K112" s="9"/>
      <c r="L112" s="11">
        <f>IF(G112="","",G112-IF(ISNUMBER(K112),K112,0))</f>
      </c>
      <c r="M112" s="8">
        <f>IF(OR(A112="",NOT(ISNUMBER(C112)),NOT(ISNUMBER(D112))),"",IF(D112&lt;=C112,"ATTENZIONE: date da controllare",IF(COUNTIFS($A$2:$A$301,A112,$C$2:$C$301,"&lt;"&amp;D112,$D$2:$D$301,"&gt;"&amp;C112)&gt;1,"ATTENZIONE: SOVRAPPOSTA","OK")))</f>
      </c>
      <c r="O112" s="8">
        <f>IF(E112="","",MAX(0,MIN(D112,EOMONTH(Planning!$B$1,0)+1)-MAX(C112,Planning!$B$1)))</f>
      </c>
      <c r="P112" s="11">
        <f>IF(OR(E112="",E112=0),"",G112/E112*O112)</f>
      </c>
      <c r="Q112" s="11">
        <f>IF(OR(E112="",E112=0),"",I112/E112*O112)</f>
      </c>
    </row>
    <row r="113" spans="3:17" x14ac:dyDescent="0.25">
      <c r="C113" s="7"/>
      <c r="D113" s="7"/>
      <c r="E113" s="8">
        <f>IF(AND(ISNUMBER(C113),ISNUMBER(D113)),D113-C113,"")</f>
      </c>
      <c r="G113" s="9"/>
      <c r="H113" s="10"/>
      <c r="I113" s="11">
        <f>IF(G113="","",ROUND(G113*IF(ISNUMBER(H113),H113,0),2))</f>
      </c>
      <c r="J113" s="11">
        <f>IF(G113="","",G113-I113)</f>
      </c>
      <c r="K113" s="9"/>
      <c r="L113" s="11">
        <f>IF(G113="","",G113-IF(ISNUMBER(K113),K113,0))</f>
      </c>
      <c r="M113" s="8">
        <f>IF(OR(A113="",NOT(ISNUMBER(C113)),NOT(ISNUMBER(D113))),"",IF(D113&lt;=C113,"ATTENZIONE: date da controllare",IF(COUNTIFS($A$2:$A$301,A113,$C$2:$C$301,"&lt;"&amp;D113,$D$2:$D$301,"&gt;"&amp;C113)&gt;1,"ATTENZIONE: SOVRAPPOSTA","OK")))</f>
      </c>
      <c r="O113" s="8">
        <f>IF(E113="","",MAX(0,MIN(D113,EOMONTH(Planning!$B$1,0)+1)-MAX(C113,Planning!$B$1)))</f>
      </c>
      <c r="P113" s="11">
        <f>IF(OR(E113="",E113=0),"",G113/E113*O113)</f>
      </c>
      <c r="Q113" s="11">
        <f>IF(OR(E113="",E113=0),"",I113/E113*O113)</f>
      </c>
    </row>
    <row r="114" spans="3:17" x14ac:dyDescent="0.25">
      <c r="C114" s="7"/>
      <c r="D114" s="7"/>
      <c r="E114" s="8">
        <f>IF(AND(ISNUMBER(C114),ISNUMBER(D114)),D114-C114,"")</f>
      </c>
      <c r="G114" s="9"/>
      <c r="H114" s="10"/>
      <c r="I114" s="11">
        <f>IF(G114="","",ROUND(G114*IF(ISNUMBER(H114),H114,0),2))</f>
      </c>
      <c r="J114" s="11">
        <f>IF(G114="","",G114-I114)</f>
      </c>
      <c r="K114" s="9"/>
      <c r="L114" s="11">
        <f>IF(G114="","",G114-IF(ISNUMBER(K114),K114,0))</f>
      </c>
      <c r="M114" s="8">
        <f>IF(OR(A114="",NOT(ISNUMBER(C114)),NOT(ISNUMBER(D114))),"",IF(D114&lt;=C114,"ATTENZIONE: date da controllare",IF(COUNTIFS($A$2:$A$301,A114,$C$2:$C$301,"&lt;"&amp;D114,$D$2:$D$301,"&gt;"&amp;C114)&gt;1,"ATTENZIONE: SOVRAPPOSTA","OK")))</f>
      </c>
      <c r="O114" s="8">
        <f>IF(E114="","",MAX(0,MIN(D114,EOMONTH(Planning!$B$1,0)+1)-MAX(C114,Planning!$B$1)))</f>
      </c>
      <c r="P114" s="11">
        <f>IF(OR(E114="",E114=0),"",G114/E114*O114)</f>
      </c>
      <c r="Q114" s="11">
        <f>IF(OR(E114="",E114=0),"",I114/E114*O114)</f>
      </c>
    </row>
    <row r="115" spans="3:17" x14ac:dyDescent="0.25">
      <c r="C115" s="7"/>
      <c r="D115" s="7"/>
      <c r="E115" s="8">
        <f>IF(AND(ISNUMBER(C115),ISNUMBER(D115)),D115-C115,"")</f>
      </c>
      <c r="G115" s="9"/>
      <c r="H115" s="10"/>
      <c r="I115" s="11">
        <f>IF(G115="","",ROUND(G115*IF(ISNUMBER(H115),H115,0),2))</f>
      </c>
      <c r="J115" s="11">
        <f>IF(G115="","",G115-I115)</f>
      </c>
      <c r="K115" s="9"/>
      <c r="L115" s="11">
        <f>IF(G115="","",G115-IF(ISNUMBER(K115),K115,0))</f>
      </c>
      <c r="M115" s="8">
        <f>IF(OR(A115="",NOT(ISNUMBER(C115)),NOT(ISNUMBER(D115))),"",IF(D115&lt;=C115,"ATTENZIONE: date da controllare",IF(COUNTIFS($A$2:$A$301,A115,$C$2:$C$301,"&lt;"&amp;D115,$D$2:$D$301,"&gt;"&amp;C115)&gt;1,"ATTENZIONE: SOVRAPPOSTA","OK")))</f>
      </c>
      <c r="O115" s="8">
        <f>IF(E115="","",MAX(0,MIN(D115,EOMONTH(Planning!$B$1,0)+1)-MAX(C115,Planning!$B$1)))</f>
      </c>
      <c r="P115" s="11">
        <f>IF(OR(E115="",E115=0),"",G115/E115*O115)</f>
      </c>
      <c r="Q115" s="11">
        <f>IF(OR(E115="",E115=0),"",I115/E115*O115)</f>
      </c>
    </row>
    <row r="116" spans="3:17" x14ac:dyDescent="0.25">
      <c r="C116" s="7"/>
      <c r="D116" s="7"/>
      <c r="E116" s="8">
        <f>IF(AND(ISNUMBER(C116),ISNUMBER(D116)),D116-C116,"")</f>
      </c>
      <c r="G116" s="9"/>
      <c r="H116" s="10"/>
      <c r="I116" s="11">
        <f>IF(G116="","",ROUND(G116*IF(ISNUMBER(H116),H116,0),2))</f>
      </c>
      <c r="J116" s="11">
        <f>IF(G116="","",G116-I116)</f>
      </c>
      <c r="K116" s="9"/>
      <c r="L116" s="11">
        <f>IF(G116="","",G116-IF(ISNUMBER(K116),K116,0))</f>
      </c>
      <c r="M116" s="8">
        <f>IF(OR(A116="",NOT(ISNUMBER(C116)),NOT(ISNUMBER(D116))),"",IF(D116&lt;=C116,"ATTENZIONE: date da controllare",IF(COUNTIFS($A$2:$A$301,A116,$C$2:$C$301,"&lt;"&amp;D116,$D$2:$D$301,"&gt;"&amp;C116)&gt;1,"ATTENZIONE: SOVRAPPOSTA","OK")))</f>
      </c>
      <c r="O116" s="8">
        <f>IF(E116="","",MAX(0,MIN(D116,EOMONTH(Planning!$B$1,0)+1)-MAX(C116,Planning!$B$1)))</f>
      </c>
      <c r="P116" s="11">
        <f>IF(OR(E116="",E116=0),"",G116/E116*O116)</f>
      </c>
      <c r="Q116" s="11">
        <f>IF(OR(E116="",E116=0),"",I116/E116*O116)</f>
      </c>
    </row>
    <row r="117" spans="3:17" x14ac:dyDescent="0.25">
      <c r="C117" s="7"/>
      <c r="D117" s="7"/>
      <c r="E117" s="8">
        <f>IF(AND(ISNUMBER(C117),ISNUMBER(D117)),D117-C117,"")</f>
      </c>
      <c r="G117" s="9"/>
      <c r="H117" s="10"/>
      <c r="I117" s="11">
        <f>IF(G117="","",ROUND(G117*IF(ISNUMBER(H117),H117,0),2))</f>
      </c>
      <c r="J117" s="11">
        <f>IF(G117="","",G117-I117)</f>
      </c>
      <c r="K117" s="9"/>
      <c r="L117" s="11">
        <f>IF(G117="","",G117-IF(ISNUMBER(K117),K117,0))</f>
      </c>
      <c r="M117" s="8">
        <f>IF(OR(A117="",NOT(ISNUMBER(C117)),NOT(ISNUMBER(D117))),"",IF(D117&lt;=C117,"ATTENZIONE: date da controllare",IF(COUNTIFS($A$2:$A$301,A117,$C$2:$C$301,"&lt;"&amp;D117,$D$2:$D$301,"&gt;"&amp;C117)&gt;1,"ATTENZIONE: SOVRAPPOSTA","OK")))</f>
      </c>
      <c r="O117" s="8">
        <f>IF(E117="","",MAX(0,MIN(D117,EOMONTH(Planning!$B$1,0)+1)-MAX(C117,Planning!$B$1)))</f>
      </c>
      <c r="P117" s="11">
        <f>IF(OR(E117="",E117=0),"",G117/E117*O117)</f>
      </c>
      <c r="Q117" s="11">
        <f>IF(OR(E117="",E117=0),"",I117/E117*O117)</f>
      </c>
    </row>
    <row r="118" spans="3:17" x14ac:dyDescent="0.25">
      <c r="C118" s="7"/>
      <c r="D118" s="7"/>
      <c r="E118" s="8">
        <f>IF(AND(ISNUMBER(C118),ISNUMBER(D118)),D118-C118,"")</f>
      </c>
      <c r="G118" s="9"/>
      <c r="H118" s="10"/>
      <c r="I118" s="11">
        <f>IF(G118="","",ROUND(G118*IF(ISNUMBER(H118),H118,0),2))</f>
      </c>
      <c r="J118" s="11">
        <f>IF(G118="","",G118-I118)</f>
      </c>
      <c r="K118" s="9"/>
      <c r="L118" s="11">
        <f>IF(G118="","",G118-IF(ISNUMBER(K118),K118,0))</f>
      </c>
      <c r="M118" s="8">
        <f>IF(OR(A118="",NOT(ISNUMBER(C118)),NOT(ISNUMBER(D118))),"",IF(D118&lt;=C118,"ATTENZIONE: date da controllare",IF(COUNTIFS($A$2:$A$301,A118,$C$2:$C$301,"&lt;"&amp;D118,$D$2:$D$301,"&gt;"&amp;C118)&gt;1,"ATTENZIONE: SOVRAPPOSTA","OK")))</f>
      </c>
      <c r="O118" s="8">
        <f>IF(E118="","",MAX(0,MIN(D118,EOMONTH(Planning!$B$1,0)+1)-MAX(C118,Planning!$B$1)))</f>
      </c>
      <c r="P118" s="11">
        <f>IF(OR(E118="",E118=0),"",G118/E118*O118)</f>
      </c>
      <c r="Q118" s="11">
        <f>IF(OR(E118="",E118=0),"",I118/E118*O118)</f>
      </c>
    </row>
    <row r="119" spans="3:17" x14ac:dyDescent="0.25">
      <c r="C119" s="7"/>
      <c r="D119" s="7"/>
      <c r="E119" s="8">
        <f>IF(AND(ISNUMBER(C119),ISNUMBER(D119)),D119-C119,"")</f>
      </c>
      <c r="G119" s="9"/>
      <c r="H119" s="10"/>
      <c r="I119" s="11">
        <f>IF(G119="","",ROUND(G119*IF(ISNUMBER(H119),H119,0),2))</f>
      </c>
      <c r="J119" s="11">
        <f>IF(G119="","",G119-I119)</f>
      </c>
      <c r="K119" s="9"/>
      <c r="L119" s="11">
        <f>IF(G119="","",G119-IF(ISNUMBER(K119),K119,0))</f>
      </c>
      <c r="M119" s="8">
        <f>IF(OR(A119="",NOT(ISNUMBER(C119)),NOT(ISNUMBER(D119))),"",IF(D119&lt;=C119,"ATTENZIONE: date da controllare",IF(COUNTIFS($A$2:$A$301,A119,$C$2:$C$301,"&lt;"&amp;D119,$D$2:$D$301,"&gt;"&amp;C119)&gt;1,"ATTENZIONE: SOVRAPPOSTA","OK")))</f>
      </c>
      <c r="O119" s="8">
        <f>IF(E119="","",MAX(0,MIN(D119,EOMONTH(Planning!$B$1,0)+1)-MAX(C119,Planning!$B$1)))</f>
      </c>
      <c r="P119" s="11">
        <f>IF(OR(E119="",E119=0),"",G119/E119*O119)</f>
      </c>
      <c r="Q119" s="11">
        <f>IF(OR(E119="",E119=0),"",I119/E119*O119)</f>
      </c>
    </row>
    <row r="120" spans="3:17" x14ac:dyDescent="0.25">
      <c r="C120" s="7"/>
      <c r="D120" s="7"/>
      <c r="E120" s="8">
        <f>IF(AND(ISNUMBER(C120),ISNUMBER(D120)),D120-C120,"")</f>
      </c>
      <c r="G120" s="9"/>
      <c r="H120" s="10"/>
      <c r="I120" s="11">
        <f>IF(G120="","",ROUND(G120*IF(ISNUMBER(H120),H120,0),2))</f>
      </c>
      <c r="J120" s="11">
        <f>IF(G120="","",G120-I120)</f>
      </c>
      <c r="K120" s="9"/>
      <c r="L120" s="11">
        <f>IF(G120="","",G120-IF(ISNUMBER(K120),K120,0))</f>
      </c>
      <c r="M120" s="8">
        <f>IF(OR(A120="",NOT(ISNUMBER(C120)),NOT(ISNUMBER(D120))),"",IF(D120&lt;=C120,"ATTENZIONE: date da controllare",IF(COUNTIFS($A$2:$A$301,A120,$C$2:$C$301,"&lt;"&amp;D120,$D$2:$D$301,"&gt;"&amp;C120)&gt;1,"ATTENZIONE: SOVRAPPOSTA","OK")))</f>
      </c>
      <c r="O120" s="8">
        <f>IF(E120="","",MAX(0,MIN(D120,EOMONTH(Planning!$B$1,0)+1)-MAX(C120,Planning!$B$1)))</f>
      </c>
      <c r="P120" s="11">
        <f>IF(OR(E120="",E120=0),"",G120/E120*O120)</f>
      </c>
      <c r="Q120" s="11">
        <f>IF(OR(E120="",E120=0),"",I120/E120*O120)</f>
      </c>
    </row>
    <row r="121" spans="3:17" x14ac:dyDescent="0.25">
      <c r="C121" s="7"/>
      <c r="D121" s="7"/>
      <c r="E121" s="8">
        <f>IF(AND(ISNUMBER(C121),ISNUMBER(D121)),D121-C121,"")</f>
      </c>
      <c r="G121" s="9"/>
      <c r="H121" s="10"/>
      <c r="I121" s="11">
        <f>IF(G121="","",ROUND(G121*IF(ISNUMBER(H121),H121,0),2))</f>
      </c>
      <c r="J121" s="11">
        <f>IF(G121="","",G121-I121)</f>
      </c>
      <c r="K121" s="9"/>
      <c r="L121" s="11">
        <f>IF(G121="","",G121-IF(ISNUMBER(K121),K121,0))</f>
      </c>
      <c r="M121" s="8">
        <f>IF(OR(A121="",NOT(ISNUMBER(C121)),NOT(ISNUMBER(D121))),"",IF(D121&lt;=C121,"ATTENZIONE: date da controllare",IF(COUNTIFS($A$2:$A$301,A121,$C$2:$C$301,"&lt;"&amp;D121,$D$2:$D$301,"&gt;"&amp;C121)&gt;1,"ATTENZIONE: SOVRAPPOSTA","OK")))</f>
      </c>
      <c r="O121" s="8">
        <f>IF(E121="","",MAX(0,MIN(D121,EOMONTH(Planning!$B$1,0)+1)-MAX(C121,Planning!$B$1)))</f>
      </c>
      <c r="P121" s="11">
        <f>IF(OR(E121="",E121=0),"",G121/E121*O121)</f>
      </c>
      <c r="Q121" s="11">
        <f>IF(OR(E121="",E121=0),"",I121/E121*O121)</f>
      </c>
    </row>
    <row r="122" spans="3:17" x14ac:dyDescent="0.25">
      <c r="C122" s="7"/>
      <c r="D122" s="7"/>
      <c r="E122" s="8">
        <f>IF(AND(ISNUMBER(C122),ISNUMBER(D122)),D122-C122,"")</f>
      </c>
      <c r="G122" s="9"/>
      <c r="H122" s="10"/>
      <c r="I122" s="11">
        <f>IF(G122="","",ROUND(G122*IF(ISNUMBER(H122),H122,0),2))</f>
      </c>
      <c r="J122" s="11">
        <f>IF(G122="","",G122-I122)</f>
      </c>
      <c r="K122" s="9"/>
      <c r="L122" s="11">
        <f>IF(G122="","",G122-IF(ISNUMBER(K122),K122,0))</f>
      </c>
      <c r="M122" s="8">
        <f>IF(OR(A122="",NOT(ISNUMBER(C122)),NOT(ISNUMBER(D122))),"",IF(D122&lt;=C122,"ATTENZIONE: date da controllare",IF(COUNTIFS($A$2:$A$301,A122,$C$2:$C$301,"&lt;"&amp;D122,$D$2:$D$301,"&gt;"&amp;C122)&gt;1,"ATTENZIONE: SOVRAPPOSTA","OK")))</f>
      </c>
      <c r="O122" s="8">
        <f>IF(E122="","",MAX(0,MIN(D122,EOMONTH(Planning!$B$1,0)+1)-MAX(C122,Planning!$B$1)))</f>
      </c>
      <c r="P122" s="11">
        <f>IF(OR(E122="",E122=0),"",G122/E122*O122)</f>
      </c>
      <c r="Q122" s="11">
        <f>IF(OR(E122="",E122=0),"",I122/E122*O122)</f>
      </c>
    </row>
    <row r="123" spans="3:17" x14ac:dyDescent="0.25">
      <c r="C123" s="7"/>
      <c r="D123" s="7"/>
      <c r="E123" s="8">
        <f>IF(AND(ISNUMBER(C123),ISNUMBER(D123)),D123-C123,"")</f>
      </c>
      <c r="G123" s="9"/>
      <c r="H123" s="10"/>
      <c r="I123" s="11">
        <f>IF(G123="","",ROUND(G123*IF(ISNUMBER(H123),H123,0),2))</f>
      </c>
      <c r="J123" s="11">
        <f>IF(G123="","",G123-I123)</f>
      </c>
      <c r="K123" s="9"/>
      <c r="L123" s="11">
        <f>IF(G123="","",G123-IF(ISNUMBER(K123),K123,0))</f>
      </c>
      <c r="M123" s="8">
        <f>IF(OR(A123="",NOT(ISNUMBER(C123)),NOT(ISNUMBER(D123))),"",IF(D123&lt;=C123,"ATTENZIONE: date da controllare",IF(COUNTIFS($A$2:$A$301,A123,$C$2:$C$301,"&lt;"&amp;D123,$D$2:$D$301,"&gt;"&amp;C123)&gt;1,"ATTENZIONE: SOVRAPPOSTA","OK")))</f>
      </c>
      <c r="O123" s="8">
        <f>IF(E123="","",MAX(0,MIN(D123,EOMONTH(Planning!$B$1,0)+1)-MAX(C123,Planning!$B$1)))</f>
      </c>
      <c r="P123" s="11">
        <f>IF(OR(E123="",E123=0),"",G123/E123*O123)</f>
      </c>
      <c r="Q123" s="11">
        <f>IF(OR(E123="",E123=0),"",I123/E123*O123)</f>
      </c>
    </row>
    <row r="124" spans="3:17" x14ac:dyDescent="0.25">
      <c r="C124" s="7"/>
      <c r="D124" s="7"/>
      <c r="E124" s="8">
        <f>IF(AND(ISNUMBER(C124),ISNUMBER(D124)),D124-C124,"")</f>
      </c>
      <c r="G124" s="9"/>
      <c r="H124" s="10"/>
      <c r="I124" s="11">
        <f>IF(G124="","",ROUND(G124*IF(ISNUMBER(H124),H124,0),2))</f>
      </c>
      <c r="J124" s="11">
        <f>IF(G124="","",G124-I124)</f>
      </c>
      <c r="K124" s="9"/>
      <c r="L124" s="11">
        <f>IF(G124="","",G124-IF(ISNUMBER(K124),K124,0))</f>
      </c>
      <c r="M124" s="8">
        <f>IF(OR(A124="",NOT(ISNUMBER(C124)),NOT(ISNUMBER(D124))),"",IF(D124&lt;=C124,"ATTENZIONE: date da controllare",IF(COUNTIFS($A$2:$A$301,A124,$C$2:$C$301,"&lt;"&amp;D124,$D$2:$D$301,"&gt;"&amp;C124)&gt;1,"ATTENZIONE: SOVRAPPOSTA","OK")))</f>
      </c>
      <c r="O124" s="8">
        <f>IF(E124="","",MAX(0,MIN(D124,EOMONTH(Planning!$B$1,0)+1)-MAX(C124,Planning!$B$1)))</f>
      </c>
      <c r="P124" s="11">
        <f>IF(OR(E124="",E124=0),"",G124/E124*O124)</f>
      </c>
      <c r="Q124" s="11">
        <f>IF(OR(E124="",E124=0),"",I124/E124*O124)</f>
      </c>
    </row>
    <row r="125" spans="3:17" x14ac:dyDescent="0.25">
      <c r="C125" s="7"/>
      <c r="D125" s="7"/>
      <c r="E125" s="8">
        <f>IF(AND(ISNUMBER(C125),ISNUMBER(D125)),D125-C125,"")</f>
      </c>
      <c r="G125" s="9"/>
      <c r="H125" s="10"/>
      <c r="I125" s="11">
        <f>IF(G125="","",ROUND(G125*IF(ISNUMBER(H125),H125,0),2))</f>
      </c>
      <c r="J125" s="11">
        <f>IF(G125="","",G125-I125)</f>
      </c>
      <c r="K125" s="9"/>
      <c r="L125" s="11">
        <f>IF(G125="","",G125-IF(ISNUMBER(K125),K125,0))</f>
      </c>
      <c r="M125" s="8">
        <f>IF(OR(A125="",NOT(ISNUMBER(C125)),NOT(ISNUMBER(D125))),"",IF(D125&lt;=C125,"ATTENZIONE: date da controllare",IF(COUNTIFS($A$2:$A$301,A125,$C$2:$C$301,"&lt;"&amp;D125,$D$2:$D$301,"&gt;"&amp;C125)&gt;1,"ATTENZIONE: SOVRAPPOSTA","OK")))</f>
      </c>
      <c r="O125" s="8">
        <f>IF(E125="","",MAX(0,MIN(D125,EOMONTH(Planning!$B$1,0)+1)-MAX(C125,Planning!$B$1)))</f>
      </c>
      <c r="P125" s="11">
        <f>IF(OR(E125="",E125=0),"",G125/E125*O125)</f>
      </c>
      <c r="Q125" s="11">
        <f>IF(OR(E125="",E125=0),"",I125/E125*O125)</f>
      </c>
    </row>
    <row r="126" spans="3:17" x14ac:dyDescent="0.25">
      <c r="C126" s="7"/>
      <c r="D126" s="7"/>
      <c r="E126" s="8">
        <f>IF(AND(ISNUMBER(C126),ISNUMBER(D126)),D126-C126,"")</f>
      </c>
      <c r="G126" s="9"/>
      <c r="H126" s="10"/>
      <c r="I126" s="11">
        <f>IF(G126="","",ROUND(G126*IF(ISNUMBER(H126),H126,0),2))</f>
      </c>
      <c r="J126" s="11">
        <f>IF(G126="","",G126-I126)</f>
      </c>
      <c r="K126" s="9"/>
      <c r="L126" s="11">
        <f>IF(G126="","",G126-IF(ISNUMBER(K126),K126,0))</f>
      </c>
      <c r="M126" s="8">
        <f>IF(OR(A126="",NOT(ISNUMBER(C126)),NOT(ISNUMBER(D126))),"",IF(D126&lt;=C126,"ATTENZIONE: date da controllare",IF(COUNTIFS($A$2:$A$301,A126,$C$2:$C$301,"&lt;"&amp;D126,$D$2:$D$301,"&gt;"&amp;C126)&gt;1,"ATTENZIONE: SOVRAPPOSTA","OK")))</f>
      </c>
      <c r="O126" s="8">
        <f>IF(E126="","",MAX(0,MIN(D126,EOMONTH(Planning!$B$1,0)+1)-MAX(C126,Planning!$B$1)))</f>
      </c>
      <c r="P126" s="11">
        <f>IF(OR(E126="",E126=0),"",G126/E126*O126)</f>
      </c>
      <c r="Q126" s="11">
        <f>IF(OR(E126="",E126=0),"",I126/E126*O126)</f>
      </c>
    </row>
    <row r="127" spans="3:17" x14ac:dyDescent="0.25">
      <c r="C127" s="7"/>
      <c r="D127" s="7"/>
      <c r="E127" s="8">
        <f>IF(AND(ISNUMBER(C127),ISNUMBER(D127)),D127-C127,"")</f>
      </c>
      <c r="G127" s="9"/>
      <c r="H127" s="10"/>
      <c r="I127" s="11">
        <f>IF(G127="","",ROUND(G127*IF(ISNUMBER(H127),H127,0),2))</f>
      </c>
      <c r="J127" s="11">
        <f>IF(G127="","",G127-I127)</f>
      </c>
      <c r="K127" s="9"/>
      <c r="L127" s="11">
        <f>IF(G127="","",G127-IF(ISNUMBER(K127),K127,0))</f>
      </c>
      <c r="M127" s="8">
        <f>IF(OR(A127="",NOT(ISNUMBER(C127)),NOT(ISNUMBER(D127))),"",IF(D127&lt;=C127,"ATTENZIONE: date da controllare",IF(COUNTIFS($A$2:$A$301,A127,$C$2:$C$301,"&lt;"&amp;D127,$D$2:$D$301,"&gt;"&amp;C127)&gt;1,"ATTENZIONE: SOVRAPPOSTA","OK")))</f>
      </c>
      <c r="O127" s="8">
        <f>IF(E127="","",MAX(0,MIN(D127,EOMONTH(Planning!$B$1,0)+1)-MAX(C127,Planning!$B$1)))</f>
      </c>
      <c r="P127" s="11">
        <f>IF(OR(E127="",E127=0),"",G127/E127*O127)</f>
      </c>
      <c r="Q127" s="11">
        <f>IF(OR(E127="",E127=0),"",I127/E127*O127)</f>
      </c>
    </row>
    <row r="128" spans="3:17" x14ac:dyDescent="0.25">
      <c r="C128" s="7"/>
      <c r="D128" s="7"/>
      <c r="E128" s="8">
        <f>IF(AND(ISNUMBER(C128),ISNUMBER(D128)),D128-C128,"")</f>
      </c>
      <c r="G128" s="9"/>
      <c r="H128" s="10"/>
      <c r="I128" s="11">
        <f>IF(G128="","",ROUND(G128*IF(ISNUMBER(H128),H128,0),2))</f>
      </c>
      <c r="J128" s="11">
        <f>IF(G128="","",G128-I128)</f>
      </c>
      <c r="K128" s="9"/>
      <c r="L128" s="11">
        <f>IF(G128="","",G128-IF(ISNUMBER(K128),K128,0))</f>
      </c>
      <c r="M128" s="8">
        <f>IF(OR(A128="",NOT(ISNUMBER(C128)),NOT(ISNUMBER(D128))),"",IF(D128&lt;=C128,"ATTENZIONE: date da controllare",IF(COUNTIFS($A$2:$A$301,A128,$C$2:$C$301,"&lt;"&amp;D128,$D$2:$D$301,"&gt;"&amp;C128)&gt;1,"ATTENZIONE: SOVRAPPOSTA","OK")))</f>
      </c>
      <c r="O128" s="8">
        <f>IF(E128="","",MAX(0,MIN(D128,EOMONTH(Planning!$B$1,0)+1)-MAX(C128,Planning!$B$1)))</f>
      </c>
      <c r="P128" s="11">
        <f>IF(OR(E128="",E128=0),"",G128/E128*O128)</f>
      </c>
      <c r="Q128" s="11">
        <f>IF(OR(E128="",E128=0),"",I128/E128*O128)</f>
      </c>
    </row>
    <row r="129" spans="3:17" x14ac:dyDescent="0.25">
      <c r="C129" s="7"/>
      <c r="D129" s="7"/>
      <c r="E129" s="8">
        <f>IF(AND(ISNUMBER(C129),ISNUMBER(D129)),D129-C129,"")</f>
      </c>
      <c r="G129" s="9"/>
      <c r="H129" s="10"/>
      <c r="I129" s="11">
        <f>IF(G129="","",ROUND(G129*IF(ISNUMBER(H129),H129,0),2))</f>
      </c>
      <c r="J129" s="11">
        <f>IF(G129="","",G129-I129)</f>
      </c>
      <c r="K129" s="9"/>
      <c r="L129" s="11">
        <f>IF(G129="","",G129-IF(ISNUMBER(K129),K129,0))</f>
      </c>
      <c r="M129" s="8">
        <f>IF(OR(A129="",NOT(ISNUMBER(C129)),NOT(ISNUMBER(D129))),"",IF(D129&lt;=C129,"ATTENZIONE: date da controllare",IF(COUNTIFS($A$2:$A$301,A129,$C$2:$C$301,"&lt;"&amp;D129,$D$2:$D$301,"&gt;"&amp;C129)&gt;1,"ATTENZIONE: SOVRAPPOSTA","OK")))</f>
      </c>
      <c r="O129" s="8">
        <f>IF(E129="","",MAX(0,MIN(D129,EOMONTH(Planning!$B$1,0)+1)-MAX(C129,Planning!$B$1)))</f>
      </c>
      <c r="P129" s="11">
        <f>IF(OR(E129="",E129=0),"",G129/E129*O129)</f>
      </c>
      <c r="Q129" s="11">
        <f>IF(OR(E129="",E129=0),"",I129/E129*O129)</f>
      </c>
    </row>
    <row r="130" spans="3:17" x14ac:dyDescent="0.25">
      <c r="C130" s="7"/>
      <c r="D130" s="7"/>
      <c r="E130" s="8">
        <f>IF(AND(ISNUMBER(C130),ISNUMBER(D130)),D130-C130,"")</f>
      </c>
      <c r="G130" s="9"/>
      <c r="H130" s="10"/>
      <c r="I130" s="11">
        <f>IF(G130="","",ROUND(G130*IF(ISNUMBER(H130),H130,0),2))</f>
      </c>
      <c r="J130" s="11">
        <f>IF(G130="","",G130-I130)</f>
      </c>
      <c r="K130" s="9"/>
      <c r="L130" s="11">
        <f>IF(G130="","",G130-IF(ISNUMBER(K130),K130,0))</f>
      </c>
      <c r="M130" s="8">
        <f>IF(OR(A130="",NOT(ISNUMBER(C130)),NOT(ISNUMBER(D130))),"",IF(D130&lt;=C130,"ATTENZIONE: date da controllare",IF(COUNTIFS($A$2:$A$301,A130,$C$2:$C$301,"&lt;"&amp;D130,$D$2:$D$301,"&gt;"&amp;C130)&gt;1,"ATTENZIONE: SOVRAPPOSTA","OK")))</f>
      </c>
      <c r="O130" s="8">
        <f>IF(E130="","",MAX(0,MIN(D130,EOMONTH(Planning!$B$1,0)+1)-MAX(C130,Planning!$B$1)))</f>
      </c>
      <c r="P130" s="11">
        <f>IF(OR(E130="",E130=0),"",G130/E130*O130)</f>
      </c>
      <c r="Q130" s="11">
        <f>IF(OR(E130="",E130=0),"",I130/E130*O130)</f>
      </c>
    </row>
    <row r="131" spans="3:17" x14ac:dyDescent="0.25">
      <c r="C131" s="7"/>
      <c r="D131" s="7"/>
      <c r="E131" s="8">
        <f>IF(AND(ISNUMBER(C131),ISNUMBER(D131)),D131-C131,"")</f>
      </c>
      <c r="G131" s="9"/>
      <c r="H131" s="10"/>
      <c r="I131" s="11">
        <f>IF(G131="","",ROUND(G131*IF(ISNUMBER(H131),H131,0),2))</f>
      </c>
      <c r="J131" s="11">
        <f>IF(G131="","",G131-I131)</f>
      </c>
      <c r="K131" s="9"/>
      <c r="L131" s="11">
        <f>IF(G131="","",G131-IF(ISNUMBER(K131),K131,0))</f>
      </c>
      <c r="M131" s="8">
        <f>IF(OR(A131="",NOT(ISNUMBER(C131)),NOT(ISNUMBER(D131))),"",IF(D131&lt;=C131,"ATTENZIONE: date da controllare",IF(COUNTIFS($A$2:$A$301,A131,$C$2:$C$301,"&lt;"&amp;D131,$D$2:$D$301,"&gt;"&amp;C131)&gt;1,"ATTENZIONE: SOVRAPPOSTA","OK")))</f>
      </c>
      <c r="O131" s="8">
        <f>IF(E131="","",MAX(0,MIN(D131,EOMONTH(Planning!$B$1,0)+1)-MAX(C131,Planning!$B$1)))</f>
      </c>
      <c r="P131" s="11">
        <f>IF(OR(E131="",E131=0),"",G131/E131*O131)</f>
      </c>
      <c r="Q131" s="11">
        <f>IF(OR(E131="",E131=0),"",I131/E131*O131)</f>
      </c>
    </row>
    <row r="132" spans="3:17" x14ac:dyDescent="0.25">
      <c r="C132" s="7"/>
      <c r="D132" s="7"/>
      <c r="E132" s="8">
        <f>IF(AND(ISNUMBER(C132),ISNUMBER(D132)),D132-C132,"")</f>
      </c>
      <c r="G132" s="9"/>
      <c r="H132" s="10"/>
      <c r="I132" s="11">
        <f>IF(G132="","",ROUND(G132*IF(ISNUMBER(H132),H132,0),2))</f>
      </c>
      <c r="J132" s="11">
        <f>IF(G132="","",G132-I132)</f>
      </c>
      <c r="K132" s="9"/>
      <c r="L132" s="11">
        <f>IF(G132="","",G132-IF(ISNUMBER(K132),K132,0))</f>
      </c>
      <c r="M132" s="8">
        <f>IF(OR(A132="",NOT(ISNUMBER(C132)),NOT(ISNUMBER(D132))),"",IF(D132&lt;=C132,"ATTENZIONE: date da controllare",IF(COUNTIFS($A$2:$A$301,A132,$C$2:$C$301,"&lt;"&amp;D132,$D$2:$D$301,"&gt;"&amp;C132)&gt;1,"ATTENZIONE: SOVRAPPOSTA","OK")))</f>
      </c>
      <c r="O132" s="8">
        <f>IF(E132="","",MAX(0,MIN(D132,EOMONTH(Planning!$B$1,0)+1)-MAX(C132,Planning!$B$1)))</f>
      </c>
      <c r="P132" s="11">
        <f>IF(OR(E132="",E132=0),"",G132/E132*O132)</f>
      </c>
      <c r="Q132" s="11">
        <f>IF(OR(E132="",E132=0),"",I132/E132*O132)</f>
      </c>
    </row>
    <row r="133" spans="3:17" x14ac:dyDescent="0.25">
      <c r="C133" s="7"/>
      <c r="D133" s="7"/>
      <c r="E133" s="8">
        <f>IF(AND(ISNUMBER(C133),ISNUMBER(D133)),D133-C133,"")</f>
      </c>
      <c r="G133" s="9"/>
      <c r="H133" s="10"/>
      <c r="I133" s="11">
        <f>IF(G133="","",ROUND(G133*IF(ISNUMBER(H133),H133,0),2))</f>
      </c>
      <c r="J133" s="11">
        <f>IF(G133="","",G133-I133)</f>
      </c>
      <c r="K133" s="9"/>
      <c r="L133" s="11">
        <f>IF(G133="","",G133-IF(ISNUMBER(K133),K133,0))</f>
      </c>
      <c r="M133" s="8">
        <f>IF(OR(A133="",NOT(ISNUMBER(C133)),NOT(ISNUMBER(D133))),"",IF(D133&lt;=C133,"ATTENZIONE: date da controllare",IF(COUNTIFS($A$2:$A$301,A133,$C$2:$C$301,"&lt;"&amp;D133,$D$2:$D$301,"&gt;"&amp;C133)&gt;1,"ATTENZIONE: SOVRAPPOSTA","OK")))</f>
      </c>
      <c r="O133" s="8">
        <f>IF(E133="","",MAX(0,MIN(D133,EOMONTH(Planning!$B$1,0)+1)-MAX(C133,Planning!$B$1)))</f>
      </c>
      <c r="P133" s="11">
        <f>IF(OR(E133="",E133=0),"",G133/E133*O133)</f>
      </c>
      <c r="Q133" s="11">
        <f>IF(OR(E133="",E133=0),"",I133/E133*O133)</f>
      </c>
    </row>
    <row r="134" spans="3:17" x14ac:dyDescent="0.25">
      <c r="C134" s="7"/>
      <c r="D134" s="7"/>
      <c r="E134" s="8">
        <f>IF(AND(ISNUMBER(C134),ISNUMBER(D134)),D134-C134,"")</f>
      </c>
      <c r="G134" s="9"/>
      <c r="H134" s="10"/>
      <c r="I134" s="11">
        <f>IF(G134="","",ROUND(G134*IF(ISNUMBER(H134),H134,0),2))</f>
      </c>
      <c r="J134" s="11">
        <f>IF(G134="","",G134-I134)</f>
      </c>
      <c r="K134" s="9"/>
      <c r="L134" s="11">
        <f>IF(G134="","",G134-IF(ISNUMBER(K134),K134,0))</f>
      </c>
      <c r="M134" s="8">
        <f>IF(OR(A134="",NOT(ISNUMBER(C134)),NOT(ISNUMBER(D134))),"",IF(D134&lt;=C134,"ATTENZIONE: date da controllare",IF(COUNTIFS($A$2:$A$301,A134,$C$2:$C$301,"&lt;"&amp;D134,$D$2:$D$301,"&gt;"&amp;C134)&gt;1,"ATTENZIONE: SOVRAPPOSTA","OK")))</f>
      </c>
      <c r="O134" s="8">
        <f>IF(E134="","",MAX(0,MIN(D134,EOMONTH(Planning!$B$1,0)+1)-MAX(C134,Planning!$B$1)))</f>
      </c>
      <c r="P134" s="11">
        <f>IF(OR(E134="",E134=0),"",G134/E134*O134)</f>
      </c>
      <c r="Q134" s="11">
        <f>IF(OR(E134="",E134=0),"",I134/E134*O134)</f>
      </c>
    </row>
    <row r="135" spans="3:17" x14ac:dyDescent="0.25">
      <c r="C135" s="7"/>
      <c r="D135" s="7"/>
      <c r="E135" s="8">
        <f>IF(AND(ISNUMBER(C135),ISNUMBER(D135)),D135-C135,"")</f>
      </c>
      <c r="G135" s="9"/>
      <c r="H135" s="10"/>
      <c r="I135" s="11">
        <f>IF(G135="","",ROUND(G135*IF(ISNUMBER(H135),H135,0),2))</f>
      </c>
      <c r="J135" s="11">
        <f>IF(G135="","",G135-I135)</f>
      </c>
      <c r="K135" s="9"/>
      <c r="L135" s="11">
        <f>IF(G135="","",G135-IF(ISNUMBER(K135),K135,0))</f>
      </c>
      <c r="M135" s="8">
        <f>IF(OR(A135="",NOT(ISNUMBER(C135)),NOT(ISNUMBER(D135))),"",IF(D135&lt;=C135,"ATTENZIONE: date da controllare",IF(COUNTIFS($A$2:$A$301,A135,$C$2:$C$301,"&lt;"&amp;D135,$D$2:$D$301,"&gt;"&amp;C135)&gt;1,"ATTENZIONE: SOVRAPPOSTA","OK")))</f>
      </c>
      <c r="O135" s="8">
        <f>IF(E135="","",MAX(0,MIN(D135,EOMONTH(Planning!$B$1,0)+1)-MAX(C135,Planning!$B$1)))</f>
      </c>
      <c r="P135" s="11">
        <f>IF(OR(E135="",E135=0),"",G135/E135*O135)</f>
      </c>
      <c r="Q135" s="11">
        <f>IF(OR(E135="",E135=0),"",I135/E135*O135)</f>
      </c>
    </row>
    <row r="136" spans="3:17" x14ac:dyDescent="0.25">
      <c r="C136" s="7"/>
      <c r="D136" s="7"/>
      <c r="E136" s="8">
        <f>IF(AND(ISNUMBER(C136),ISNUMBER(D136)),D136-C136,"")</f>
      </c>
      <c r="G136" s="9"/>
      <c r="H136" s="10"/>
      <c r="I136" s="11">
        <f>IF(G136="","",ROUND(G136*IF(ISNUMBER(H136),H136,0),2))</f>
      </c>
      <c r="J136" s="11">
        <f>IF(G136="","",G136-I136)</f>
      </c>
      <c r="K136" s="9"/>
      <c r="L136" s="11">
        <f>IF(G136="","",G136-IF(ISNUMBER(K136),K136,0))</f>
      </c>
      <c r="M136" s="8">
        <f>IF(OR(A136="",NOT(ISNUMBER(C136)),NOT(ISNUMBER(D136))),"",IF(D136&lt;=C136,"ATTENZIONE: date da controllare",IF(COUNTIFS($A$2:$A$301,A136,$C$2:$C$301,"&lt;"&amp;D136,$D$2:$D$301,"&gt;"&amp;C136)&gt;1,"ATTENZIONE: SOVRAPPOSTA","OK")))</f>
      </c>
      <c r="O136" s="8">
        <f>IF(E136="","",MAX(0,MIN(D136,EOMONTH(Planning!$B$1,0)+1)-MAX(C136,Planning!$B$1)))</f>
      </c>
      <c r="P136" s="11">
        <f>IF(OR(E136="",E136=0),"",G136/E136*O136)</f>
      </c>
      <c r="Q136" s="11">
        <f>IF(OR(E136="",E136=0),"",I136/E136*O136)</f>
      </c>
    </row>
    <row r="137" spans="3:17" x14ac:dyDescent="0.25">
      <c r="C137" s="7"/>
      <c r="D137" s="7"/>
      <c r="E137" s="8">
        <f>IF(AND(ISNUMBER(C137),ISNUMBER(D137)),D137-C137,"")</f>
      </c>
      <c r="G137" s="9"/>
      <c r="H137" s="10"/>
      <c r="I137" s="11">
        <f>IF(G137="","",ROUND(G137*IF(ISNUMBER(H137),H137,0),2))</f>
      </c>
      <c r="J137" s="11">
        <f>IF(G137="","",G137-I137)</f>
      </c>
      <c r="K137" s="9"/>
      <c r="L137" s="11">
        <f>IF(G137="","",G137-IF(ISNUMBER(K137),K137,0))</f>
      </c>
      <c r="M137" s="8">
        <f>IF(OR(A137="",NOT(ISNUMBER(C137)),NOT(ISNUMBER(D137))),"",IF(D137&lt;=C137,"ATTENZIONE: date da controllare",IF(COUNTIFS($A$2:$A$301,A137,$C$2:$C$301,"&lt;"&amp;D137,$D$2:$D$301,"&gt;"&amp;C137)&gt;1,"ATTENZIONE: SOVRAPPOSTA","OK")))</f>
      </c>
      <c r="O137" s="8">
        <f>IF(E137="","",MAX(0,MIN(D137,EOMONTH(Planning!$B$1,0)+1)-MAX(C137,Planning!$B$1)))</f>
      </c>
      <c r="P137" s="11">
        <f>IF(OR(E137="",E137=0),"",G137/E137*O137)</f>
      </c>
      <c r="Q137" s="11">
        <f>IF(OR(E137="",E137=0),"",I137/E137*O137)</f>
      </c>
    </row>
    <row r="138" spans="3:17" x14ac:dyDescent="0.25">
      <c r="C138" s="7"/>
      <c r="D138" s="7"/>
      <c r="E138" s="8">
        <f>IF(AND(ISNUMBER(C138),ISNUMBER(D138)),D138-C138,"")</f>
      </c>
      <c r="G138" s="9"/>
      <c r="H138" s="10"/>
      <c r="I138" s="11">
        <f>IF(G138="","",ROUND(G138*IF(ISNUMBER(H138),H138,0),2))</f>
      </c>
      <c r="J138" s="11">
        <f>IF(G138="","",G138-I138)</f>
      </c>
      <c r="K138" s="9"/>
      <c r="L138" s="11">
        <f>IF(G138="","",G138-IF(ISNUMBER(K138),K138,0))</f>
      </c>
      <c r="M138" s="8">
        <f>IF(OR(A138="",NOT(ISNUMBER(C138)),NOT(ISNUMBER(D138))),"",IF(D138&lt;=C138,"ATTENZIONE: date da controllare",IF(COUNTIFS($A$2:$A$301,A138,$C$2:$C$301,"&lt;"&amp;D138,$D$2:$D$301,"&gt;"&amp;C138)&gt;1,"ATTENZIONE: SOVRAPPOSTA","OK")))</f>
      </c>
      <c r="O138" s="8">
        <f>IF(E138="","",MAX(0,MIN(D138,EOMONTH(Planning!$B$1,0)+1)-MAX(C138,Planning!$B$1)))</f>
      </c>
      <c r="P138" s="11">
        <f>IF(OR(E138="",E138=0),"",G138/E138*O138)</f>
      </c>
      <c r="Q138" s="11">
        <f>IF(OR(E138="",E138=0),"",I138/E138*O138)</f>
      </c>
    </row>
    <row r="139" spans="3:17" x14ac:dyDescent="0.25">
      <c r="C139" s="7"/>
      <c r="D139" s="7"/>
      <c r="E139" s="8">
        <f>IF(AND(ISNUMBER(C139),ISNUMBER(D139)),D139-C139,"")</f>
      </c>
      <c r="G139" s="9"/>
      <c r="H139" s="10"/>
      <c r="I139" s="11">
        <f>IF(G139="","",ROUND(G139*IF(ISNUMBER(H139),H139,0),2))</f>
      </c>
      <c r="J139" s="11">
        <f>IF(G139="","",G139-I139)</f>
      </c>
      <c r="K139" s="9"/>
      <c r="L139" s="11">
        <f>IF(G139="","",G139-IF(ISNUMBER(K139),K139,0))</f>
      </c>
      <c r="M139" s="8">
        <f>IF(OR(A139="",NOT(ISNUMBER(C139)),NOT(ISNUMBER(D139))),"",IF(D139&lt;=C139,"ATTENZIONE: date da controllare",IF(COUNTIFS($A$2:$A$301,A139,$C$2:$C$301,"&lt;"&amp;D139,$D$2:$D$301,"&gt;"&amp;C139)&gt;1,"ATTENZIONE: SOVRAPPOSTA","OK")))</f>
      </c>
      <c r="O139" s="8">
        <f>IF(E139="","",MAX(0,MIN(D139,EOMONTH(Planning!$B$1,0)+1)-MAX(C139,Planning!$B$1)))</f>
      </c>
      <c r="P139" s="11">
        <f>IF(OR(E139="",E139=0),"",G139/E139*O139)</f>
      </c>
      <c r="Q139" s="11">
        <f>IF(OR(E139="",E139=0),"",I139/E139*O139)</f>
      </c>
    </row>
    <row r="140" spans="3:17" x14ac:dyDescent="0.25">
      <c r="C140" s="7"/>
      <c r="D140" s="7"/>
      <c r="E140" s="8">
        <f>IF(AND(ISNUMBER(C140),ISNUMBER(D140)),D140-C140,"")</f>
      </c>
      <c r="G140" s="9"/>
      <c r="H140" s="10"/>
      <c r="I140" s="11">
        <f>IF(G140="","",ROUND(G140*IF(ISNUMBER(H140),H140,0),2))</f>
      </c>
      <c r="J140" s="11">
        <f>IF(G140="","",G140-I140)</f>
      </c>
      <c r="K140" s="9"/>
      <c r="L140" s="11">
        <f>IF(G140="","",G140-IF(ISNUMBER(K140),K140,0))</f>
      </c>
      <c r="M140" s="8">
        <f>IF(OR(A140="",NOT(ISNUMBER(C140)),NOT(ISNUMBER(D140))),"",IF(D140&lt;=C140,"ATTENZIONE: date da controllare",IF(COUNTIFS($A$2:$A$301,A140,$C$2:$C$301,"&lt;"&amp;D140,$D$2:$D$301,"&gt;"&amp;C140)&gt;1,"ATTENZIONE: SOVRAPPOSTA","OK")))</f>
      </c>
      <c r="O140" s="8">
        <f>IF(E140="","",MAX(0,MIN(D140,EOMONTH(Planning!$B$1,0)+1)-MAX(C140,Planning!$B$1)))</f>
      </c>
      <c r="P140" s="11">
        <f>IF(OR(E140="",E140=0),"",G140/E140*O140)</f>
      </c>
      <c r="Q140" s="11">
        <f>IF(OR(E140="",E140=0),"",I140/E140*O140)</f>
      </c>
    </row>
    <row r="141" spans="3:17" x14ac:dyDescent="0.25">
      <c r="C141" s="7"/>
      <c r="D141" s="7"/>
      <c r="E141" s="8">
        <f>IF(AND(ISNUMBER(C141),ISNUMBER(D141)),D141-C141,"")</f>
      </c>
      <c r="G141" s="9"/>
      <c r="H141" s="10"/>
      <c r="I141" s="11">
        <f>IF(G141="","",ROUND(G141*IF(ISNUMBER(H141),H141,0),2))</f>
      </c>
      <c r="J141" s="11">
        <f>IF(G141="","",G141-I141)</f>
      </c>
      <c r="K141" s="9"/>
      <c r="L141" s="11">
        <f>IF(G141="","",G141-IF(ISNUMBER(K141),K141,0))</f>
      </c>
      <c r="M141" s="8">
        <f>IF(OR(A141="",NOT(ISNUMBER(C141)),NOT(ISNUMBER(D141))),"",IF(D141&lt;=C141,"ATTENZIONE: date da controllare",IF(COUNTIFS($A$2:$A$301,A141,$C$2:$C$301,"&lt;"&amp;D141,$D$2:$D$301,"&gt;"&amp;C141)&gt;1,"ATTENZIONE: SOVRAPPOSTA","OK")))</f>
      </c>
      <c r="O141" s="8">
        <f>IF(E141="","",MAX(0,MIN(D141,EOMONTH(Planning!$B$1,0)+1)-MAX(C141,Planning!$B$1)))</f>
      </c>
      <c r="P141" s="11">
        <f>IF(OR(E141="",E141=0),"",G141/E141*O141)</f>
      </c>
      <c r="Q141" s="11">
        <f>IF(OR(E141="",E141=0),"",I141/E141*O141)</f>
      </c>
    </row>
    <row r="142" spans="3:17" x14ac:dyDescent="0.25">
      <c r="C142" s="7"/>
      <c r="D142" s="7"/>
      <c r="E142" s="8">
        <f>IF(AND(ISNUMBER(C142),ISNUMBER(D142)),D142-C142,"")</f>
      </c>
      <c r="G142" s="9"/>
      <c r="H142" s="10"/>
      <c r="I142" s="11">
        <f>IF(G142="","",ROUND(G142*IF(ISNUMBER(H142),H142,0),2))</f>
      </c>
      <c r="J142" s="11">
        <f>IF(G142="","",G142-I142)</f>
      </c>
      <c r="K142" s="9"/>
      <c r="L142" s="11">
        <f>IF(G142="","",G142-IF(ISNUMBER(K142),K142,0))</f>
      </c>
      <c r="M142" s="8">
        <f>IF(OR(A142="",NOT(ISNUMBER(C142)),NOT(ISNUMBER(D142))),"",IF(D142&lt;=C142,"ATTENZIONE: date da controllare",IF(COUNTIFS($A$2:$A$301,A142,$C$2:$C$301,"&lt;"&amp;D142,$D$2:$D$301,"&gt;"&amp;C142)&gt;1,"ATTENZIONE: SOVRAPPOSTA","OK")))</f>
      </c>
      <c r="O142" s="8">
        <f>IF(E142="","",MAX(0,MIN(D142,EOMONTH(Planning!$B$1,0)+1)-MAX(C142,Planning!$B$1)))</f>
      </c>
      <c r="P142" s="11">
        <f>IF(OR(E142="",E142=0),"",G142/E142*O142)</f>
      </c>
      <c r="Q142" s="11">
        <f>IF(OR(E142="",E142=0),"",I142/E142*O142)</f>
      </c>
    </row>
    <row r="143" spans="3:17" x14ac:dyDescent="0.25">
      <c r="C143" s="7"/>
      <c r="D143" s="7"/>
      <c r="E143" s="8">
        <f>IF(AND(ISNUMBER(C143),ISNUMBER(D143)),D143-C143,"")</f>
      </c>
      <c r="G143" s="9"/>
      <c r="H143" s="10"/>
      <c r="I143" s="11">
        <f>IF(G143="","",ROUND(G143*IF(ISNUMBER(H143),H143,0),2))</f>
      </c>
      <c r="J143" s="11">
        <f>IF(G143="","",G143-I143)</f>
      </c>
      <c r="K143" s="9"/>
      <c r="L143" s="11">
        <f>IF(G143="","",G143-IF(ISNUMBER(K143),K143,0))</f>
      </c>
      <c r="M143" s="8">
        <f>IF(OR(A143="",NOT(ISNUMBER(C143)),NOT(ISNUMBER(D143))),"",IF(D143&lt;=C143,"ATTENZIONE: date da controllare",IF(COUNTIFS($A$2:$A$301,A143,$C$2:$C$301,"&lt;"&amp;D143,$D$2:$D$301,"&gt;"&amp;C143)&gt;1,"ATTENZIONE: SOVRAPPOSTA","OK")))</f>
      </c>
      <c r="O143" s="8">
        <f>IF(E143="","",MAX(0,MIN(D143,EOMONTH(Planning!$B$1,0)+1)-MAX(C143,Planning!$B$1)))</f>
      </c>
      <c r="P143" s="11">
        <f>IF(OR(E143="",E143=0),"",G143/E143*O143)</f>
      </c>
      <c r="Q143" s="11">
        <f>IF(OR(E143="",E143=0),"",I143/E143*O143)</f>
      </c>
    </row>
    <row r="144" spans="3:17" x14ac:dyDescent="0.25">
      <c r="C144" s="7"/>
      <c r="D144" s="7"/>
      <c r="E144" s="8">
        <f>IF(AND(ISNUMBER(C144),ISNUMBER(D144)),D144-C144,"")</f>
      </c>
      <c r="G144" s="9"/>
      <c r="H144" s="10"/>
      <c r="I144" s="11">
        <f>IF(G144="","",ROUND(G144*IF(ISNUMBER(H144),H144,0),2))</f>
      </c>
      <c r="J144" s="11">
        <f>IF(G144="","",G144-I144)</f>
      </c>
      <c r="K144" s="9"/>
      <c r="L144" s="11">
        <f>IF(G144="","",G144-IF(ISNUMBER(K144),K144,0))</f>
      </c>
      <c r="M144" s="8">
        <f>IF(OR(A144="",NOT(ISNUMBER(C144)),NOT(ISNUMBER(D144))),"",IF(D144&lt;=C144,"ATTENZIONE: date da controllare",IF(COUNTIFS($A$2:$A$301,A144,$C$2:$C$301,"&lt;"&amp;D144,$D$2:$D$301,"&gt;"&amp;C144)&gt;1,"ATTENZIONE: SOVRAPPOSTA","OK")))</f>
      </c>
      <c r="O144" s="8">
        <f>IF(E144="","",MAX(0,MIN(D144,EOMONTH(Planning!$B$1,0)+1)-MAX(C144,Planning!$B$1)))</f>
      </c>
      <c r="P144" s="11">
        <f>IF(OR(E144="",E144=0),"",G144/E144*O144)</f>
      </c>
      <c r="Q144" s="11">
        <f>IF(OR(E144="",E144=0),"",I144/E144*O144)</f>
      </c>
    </row>
    <row r="145" spans="3:17" x14ac:dyDescent="0.25">
      <c r="C145" s="7"/>
      <c r="D145" s="7"/>
      <c r="E145" s="8">
        <f>IF(AND(ISNUMBER(C145),ISNUMBER(D145)),D145-C145,"")</f>
      </c>
      <c r="G145" s="9"/>
      <c r="H145" s="10"/>
      <c r="I145" s="11">
        <f>IF(G145="","",ROUND(G145*IF(ISNUMBER(H145),H145,0),2))</f>
      </c>
      <c r="J145" s="11">
        <f>IF(G145="","",G145-I145)</f>
      </c>
      <c r="K145" s="9"/>
      <c r="L145" s="11">
        <f>IF(G145="","",G145-IF(ISNUMBER(K145),K145,0))</f>
      </c>
      <c r="M145" s="8">
        <f>IF(OR(A145="",NOT(ISNUMBER(C145)),NOT(ISNUMBER(D145))),"",IF(D145&lt;=C145,"ATTENZIONE: date da controllare",IF(COUNTIFS($A$2:$A$301,A145,$C$2:$C$301,"&lt;"&amp;D145,$D$2:$D$301,"&gt;"&amp;C145)&gt;1,"ATTENZIONE: SOVRAPPOSTA","OK")))</f>
      </c>
      <c r="O145" s="8">
        <f>IF(E145="","",MAX(0,MIN(D145,EOMONTH(Planning!$B$1,0)+1)-MAX(C145,Planning!$B$1)))</f>
      </c>
      <c r="P145" s="11">
        <f>IF(OR(E145="",E145=0),"",G145/E145*O145)</f>
      </c>
      <c r="Q145" s="11">
        <f>IF(OR(E145="",E145=0),"",I145/E145*O145)</f>
      </c>
    </row>
    <row r="146" spans="3:17" x14ac:dyDescent="0.25">
      <c r="C146" s="7"/>
      <c r="D146" s="7"/>
      <c r="E146" s="8">
        <f>IF(AND(ISNUMBER(C146),ISNUMBER(D146)),D146-C146,"")</f>
      </c>
      <c r="G146" s="9"/>
      <c r="H146" s="10"/>
      <c r="I146" s="11">
        <f>IF(G146="","",ROUND(G146*IF(ISNUMBER(H146),H146,0),2))</f>
      </c>
      <c r="J146" s="11">
        <f>IF(G146="","",G146-I146)</f>
      </c>
      <c r="K146" s="9"/>
      <c r="L146" s="11">
        <f>IF(G146="","",G146-IF(ISNUMBER(K146),K146,0))</f>
      </c>
      <c r="M146" s="8">
        <f>IF(OR(A146="",NOT(ISNUMBER(C146)),NOT(ISNUMBER(D146))),"",IF(D146&lt;=C146,"ATTENZIONE: date da controllare",IF(COUNTIFS($A$2:$A$301,A146,$C$2:$C$301,"&lt;"&amp;D146,$D$2:$D$301,"&gt;"&amp;C146)&gt;1,"ATTENZIONE: SOVRAPPOSTA","OK")))</f>
      </c>
      <c r="O146" s="8">
        <f>IF(E146="","",MAX(0,MIN(D146,EOMONTH(Planning!$B$1,0)+1)-MAX(C146,Planning!$B$1)))</f>
      </c>
      <c r="P146" s="11">
        <f>IF(OR(E146="",E146=0),"",G146/E146*O146)</f>
      </c>
      <c r="Q146" s="11">
        <f>IF(OR(E146="",E146=0),"",I146/E146*O146)</f>
      </c>
    </row>
    <row r="147" spans="3:17" x14ac:dyDescent="0.25">
      <c r="C147" s="7"/>
      <c r="D147" s="7"/>
      <c r="E147" s="8">
        <f>IF(AND(ISNUMBER(C147),ISNUMBER(D147)),D147-C147,"")</f>
      </c>
      <c r="G147" s="9"/>
      <c r="H147" s="10"/>
      <c r="I147" s="11">
        <f>IF(G147="","",ROUND(G147*IF(ISNUMBER(H147),H147,0),2))</f>
      </c>
      <c r="J147" s="11">
        <f>IF(G147="","",G147-I147)</f>
      </c>
      <c r="K147" s="9"/>
      <c r="L147" s="11">
        <f>IF(G147="","",G147-IF(ISNUMBER(K147),K147,0))</f>
      </c>
      <c r="M147" s="8">
        <f>IF(OR(A147="",NOT(ISNUMBER(C147)),NOT(ISNUMBER(D147))),"",IF(D147&lt;=C147,"ATTENZIONE: date da controllare",IF(COUNTIFS($A$2:$A$301,A147,$C$2:$C$301,"&lt;"&amp;D147,$D$2:$D$301,"&gt;"&amp;C147)&gt;1,"ATTENZIONE: SOVRAPPOSTA","OK")))</f>
      </c>
      <c r="O147" s="8">
        <f>IF(E147="","",MAX(0,MIN(D147,EOMONTH(Planning!$B$1,0)+1)-MAX(C147,Planning!$B$1)))</f>
      </c>
      <c r="P147" s="11">
        <f>IF(OR(E147="",E147=0),"",G147/E147*O147)</f>
      </c>
      <c r="Q147" s="11">
        <f>IF(OR(E147="",E147=0),"",I147/E147*O147)</f>
      </c>
    </row>
    <row r="148" spans="3:17" x14ac:dyDescent="0.25">
      <c r="C148" s="7"/>
      <c r="D148" s="7"/>
      <c r="E148" s="8">
        <f>IF(AND(ISNUMBER(C148),ISNUMBER(D148)),D148-C148,"")</f>
      </c>
      <c r="G148" s="9"/>
      <c r="H148" s="10"/>
      <c r="I148" s="11">
        <f>IF(G148="","",ROUND(G148*IF(ISNUMBER(H148),H148,0),2))</f>
      </c>
      <c r="J148" s="11">
        <f>IF(G148="","",G148-I148)</f>
      </c>
      <c r="K148" s="9"/>
      <c r="L148" s="11">
        <f>IF(G148="","",G148-IF(ISNUMBER(K148),K148,0))</f>
      </c>
      <c r="M148" s="8">
        <f>IF(OR(A148="",NOT(ISNUMBER(C148)),NOT(ISNUMBER(D148))),"",IF(D148&lt;=C148,"ATTENZIONE: date da controllare",IF(COUNTIFS($A$2:$A$301,A148,$C$2:$C$301,"&lt;"&amp;D148,$D$2:$D$301,"&gt;"&amp;C148)&gt;1,"ATTENZIONE: SOVRAPPOSTA","OK")))</f>
      </c>
      <c r="O148" s="8">
        <f>IF(E148="","",MAX(0,MIN(D148,EOMONTH(Planning!$B$1,0)+1)-MAX(C148,Planning!$B$1)))</f>
      </c>
      <c r="P148" s="11">
        <f>IF(OR(E148="",E148=0),"",G148/E148*O148)</f>
      </c>
      <c r="Q148" s="11">
        <f>IF(OR(E148="",E148=0),"",I148/E148*O148)</f>
      </c>
    </row>
    <row r="149" spans="3:17" x14ac:dyDescent="0.25">
      <c r="C149" s="7"/>
      <c r="D149" s="7"/>
      <c r="E149" s="8">
        <f>IF(AND(ISNUMBER(C149),ISNUMBER(D149)),D149-C149,"")</f>
      </c>
      <c r="G149" s="9"/>
      <c r="H149" s="10"/>
      <c r="I149" s="11">
        <f>IF(G149="","",ROUND(G149*IF(ISNUMBER(H149),H149,0),2))</f>
      </c>
      <c r="J149" s="11">
        <f>IF(G149="","",G149-I149)</f>
      </c>
      <c r="K149" s="9"/>
      <c r="L149" s="11">
        <f>IF(G149="","",G149-IF(ISNUMBER(K149),K149,0))</f>
      </c>
      <c r="M149" s="8">
        <f>IF(OR(A149="",NOT(ISNUMBER(C149)),NOT(ISNUMBER(D149))),"",IF(D149&lt;=C149,"ATTENZIONE: date da controllare",IF(COUNTIFS($A$2:$A$301,A149,$C$2:$C$301,"&lt;"&amp;D149,$D$2:$D$301,"&gt;"&amp;C149)&gt;1,"ATTENZIONE: SOVRAPPOSTA","OK")))</f>
      </c>
      <c r="O149" s="8">
        <f>IF(E149="","",MAX(0,MIN(D149,EOMONTH(Planning!$B$1,0)+1)-MAX(C149,Planning!$B$1)))</f>
      </c>
      <c r="P149" s="11">
        <f>IF(OR(E149="",E149=0),"",G149/E149*O149)</f>
      </c>
      <c r="Q149" s="11">
        <f>IF(OR(E149="",E149=0),"",I149/E149*O149)</f>
      </c>
    </row>
    <row r="150" spans="3:17" x14ac:dyDescent="0.25">
      <c r="C150" s="7"/>
      <c r="D150" s="7"/>
      <c r="E150" s="8">
        <f>IF(AND(ISNUMBER(C150),ISNUMBER(D150)),D150-C150,"")</f>
      </c>
      <c r="G150" s="9"/>
      <c r="H150" s="10"/>
      <c r="I150" s="11">
        <f>IF(G150="","",ROUND(G150*IF(ISNUMBER(H150),H150,0),2))</f>
      </c>
      <c r="J150" s="11">
        <f>IF(G150="","",G150-I150)</f>
      </c>
      <c r="K150" s="9"/>
      <c r="L150" s="11">
        <f>IF(G150="","",G150-IF(ISNUMBER(K150),K150,0))</f>
      </c>
      <c r="M150" s="8">
        <f>IF(OR(A150="",NOT(ISNUMBER(C150)),NOT(ISNUMBER(D150))),"",IF(D150&lt;=C150,"ATTENZIONE: date da controllare",IF(COUNTIFS($A$2:$A$301,A150,$C$2:$C$301,"&lt;"&amp;D150,$D$2:$D$301,"&gt;"&amp;C150)&gt;1,"ATTENZIONE: SOVRAPPOSTA","OK")))</f>
      </c>
      <c r="O150" s="8">
        <f>IF(E150="","",MAX(0,MIN(D150,EOMONTH(Planning!$B$1,0)+1)-MAX(C150,Planning!$B$1)))</f>
      </c>
      <c r="P150" s="11">
        <f>IF(OR(E150="",E150=0),"",G150/E150*O150)</f>
      </c>
      <c r="Q150" s="11">
        <f>IF(OR(E150="",E150=0),"",I150/E150*O150)</f>
      </c>
    </row>
    <row r="151" spans="3:17" x14ac:dyDescent="0.25">
      <c r="C151" s="7"/>
      <c r="D151" s="7"/>
      <c r="E151" s="8">
        <f>IF(AND(ISNUMBER(C151),ISNUMBER(D151)),D151-C151,"")</f>
      </c>
      <c r="G151" s="9"/>
      <c r="H151" s="10"/>
      <c r="I151" s="11">
        <f>IF(G151="","",ROUND(G151*IF(ISNUMBER(H151),H151,0),2))</f>
      </c>
      <c r="J151" s="11">
        <f>IF(G151="","",G151-I151)</f>
      </c>
      <c r="K151" s="9"/>
      <c r="L151" s="11">
        <f>IF(G151="","",G151-IF(ISNUMBER(K151),K151,0))</f>
      </c>
      <c r="M151" s="8">
        <f>IF(OR(A151="",NOT(ISNUMBER(C151)),NOT(ISNUMBER(D151))),"",IF(D151&lt;=C151,"ATTENZIONE: date da controllare",IF(COUNTIFS($A$2:$A$301,A151,$C$2:$C$301,"&lt;"&amp;D151,$D$2:$D$301,"&gt;"&amp;C151)&gt;1,"ATTENZIONE: SOVRAPPOSTA","OK")))</f>
      </c>
      <c r="O151" s="8">
        <f>IF(E151="","",MAX(0,MIN(D151,EOMONTH(Planning!$B$1,0)+1)-MAX(C151,Planning!$B$1)))</f>
      </c>
      <c r="P151" s="11">
        <f>IF(OR(E151="",E151=0),"",G151/E151*O151)</f>
      </c>
      <c r="Q151" s="11">
        <f>IF(OR(E151="",E151=0),"",I151/E151*O151)</f>
      </c>
    </row>
    <row r="152" spans="3:17" x14ac:dyDescent="0.25">
      <c r="C152" s="7"/>
      <c r="D152" s="7"/>
      <c r="E152" s="8">
        <f>IF(AND(ISNUMBER(C152),ISNUMBER(D152)),D152-C152,"")</f>
      </c>
      <c r="G152" s="9"/>
      <c r="H152" s="10"/>
      <c r="I152" s="11">
        <f>IF(G152="","",ROUND(G152*IF(ISNUMBER(H152),H152,0),2))</f>
      </c>
      <c r="J152" s="11">
        <f>IF(G152="","",G152-I152)</f>
      </c>
      <c r="K152" s="9"/>
      <c r="L152" s="11">
        <f>IF(G152="","",G152-IF(ISNUMBER(K152),K152,0))</f>
      </c>
      <c r="M152" s="8">
        <f>IF(OR(A152="",NOT(ISNUMBER(C152)),NOT(ISNUMBER(D152))),"",IF(D152&lt;=C152,"ATTENZIONE: date da controllare",IF(COUNTIFS($A$2:$A$301,A152,$C$2:$C$301,"&lt;"&amp;D152,$D$2:$D$301,"&gt;"&amp;C152)&gt;1,"ATTENZIONE: SOVRAPPOSTA","OK")))</f>
      </c>
      <c r="O152" s="8">
        <f>IF(E152="","",MAX(0,MIN(D152,EOMONTH(Planning!$B$1,0)+1)-MAX(C152,Planning!$B$1)))</f>
      </c>
      <c r="P152" s="11">
        <f>IF(OR(E152="",E152=0),"",G152/E152*O152)</f>
      </c>
      <c r="Q152" s="11">
        <f>IF(OR(E152="",E152=0),"",I152/E152*O152)</f>
      </c>
    </row>
    <row r="153" spans="3:17" x14ac:dyDescent="0.25">
      <c r="C153" s="7"/>
      <c r="D153" s="7"/>
      <c r="E153" s="8">
        <f>IF(AND(ISNUMBER(C153),ISNUMBER(D153)),D153-C153,"")</f>
      </c>
      <c r="G153" s="9"/>
      <c r="H153" s="10"/>
      <c r="I153" s="11">
        <f>IF(G153="","",ROUND(G153*IF(ISNUMBER(H153),H153,0),2))</f>
      </c>
      <c r="J153" s="11">
        <f>IF(G153="","",G153-I153)</f>
      </c>
      <c r="K153" s="9"/>
      <c r="L153" s="11">
        <f>IF(G153="","",G153-IF(ISNUMBER(K153),K153,0))</f>
      </c>
      <c r="M153" s="8">
        <f>IF(OR(A153="",NOT(ISNUMBER(C153)),NOT(ISNUMBER(D153))),"",IF(D153&lt;=C153,"ATTENZIONE: date da controllare",IF(COUNTIFS($A$2:$A$301,A153,$C$2:$C$301,"&lt;"&amp;D153,$D$2:$D$301,"&gt;"&amp;C153)&gt;1,"ATTENZIONE: SOVRAPPOSTA","OK")))</f>
      </c>
      <c r="O153" s="8">
        <f>IF(E153="","",MAX(0,MIN(D153,EOMONTH(Planning!$B$1,0)+1)-MAX(C153,Planning!$B$1)))</f>
      </c>
      <c r="P153" s="11">
        <f>IF(OR(E153="",E153=0),"",G153/E153*O153)</f>
      </c>
      <c r="Q153" s="11">
        <f>IF(OR(E153="",E153=0),"",I153/E153*O153)</f>
      </c>
    </row>
    <row r="154" spans="3:17" x14ac:dyDescent="0.25">
      <c r="C154" s="7"/>
      <c r="D154" s="7"/>
      <c r="E154" s="8">
        <f>IF(AND(ISNUMBER(C154),ISNUMBER(D154)),D154-C154,"")</f>
      </c>
      <c r="G154" s="9"/>
      <c r="H154" s="10"/>
      <c r="I154" s="11">
        <f>IF(G154="","",ROUND(G154*IF(ISNUMBER(H154),H154,0),2))</f>
      </c>
      <c r="J154" s="11">
        <f>IF(G154="","",G154-I154)</f>
      </c>
      <c r="K154" s="9"/>
      <c r="L154" s="11">
        <f>IF(G154="","",G154-IF(ISNUMBER(K154),K154,0))</f>
      </c>
      <c r="M154" s="8">
        <f>IF(OR(A154="",NOT(ISNUMBER(C154)),NOT(ISNUMBER(D154))),"",IF(D154&lt;=C154,"ATTENZIONE: date da controllare",IF(COUNTIFS($A$2:$A$301,A154,$C$2:$C$301,"&lt;"&amp;D154,$D$2:$D$301,"&gt;"&amp;C154)&gt;1,"ATTENZIONE: SOVRAPPOSTA","OK")))</f>
      </c>
      <c r="O154" s="8">
        <f>IF(E154="","",MAX(0,MIN(D154,EOMONTH(Planning!$B$1,0)+1)-MAX(C154,Planning!$B$1)))</f>
      </c>
      <c r="P154" s="11">
        <f>IF(OR(E154="",E154=0),"",G154/E154*O154)</f>
      </c>
      <c r="Q154" s="11">
        <f>IF(OR(E154="",E154=0),"",I154/E154*O154)</f>
      </c>
    </row>
    <row r="155" spans="3:17" x14ac:dyDescent="0.25">
      <c r="C155" s="7"/>
      <c r="D155" s="7"/>
      <c r="E155" s="8">
        <f>IF(AND(ISNUMBER(C155),ISNUMBER(D155)),D155-C155,"")</f>
      </c>
      <c r="G155" s="9"/>
      <c r="H155" s="10"/>
      <c r="I155" s="11">
        <f>IF(G155="","",ROUND(G155*IF(ISNUMBER(H155),H155,0),2))</f>
      </c>
      <c r="J155" s="11">
        <f>IF(G155="","",G155-I155)</f>
      </c>
      <c r="K155" s="9"/>
      <c r="L155" s="11">
        <f>IF(G155="","",G155-IF(ISNUMBER(K155),K155,0))</f>
      </c>
      <c r="M155" s="8">
        <f>IF(OR(A155="",NOT(ISNUMBER(C155)),NOT(ISNUMBER(D155))),"",IF(D155&lt;=C155,"ATTENZIONE: date da controllare",IF(COUNTIFS($A$2:$A$301,A155,$C$2:$C$301,"&lt;"&amp;D155,$D$2:$D$301,"&gt;"&amp;C155)&gt;1,"ATTENZIONE: SOVRAPPOSTA","OK")))</f>
      </c>
      <c r="O155" s="8">
        <f>IF(E155="","",MAX(0,MIN(D155,EOMONTH(Planning!$B$1,0)+1)-MAX(C155,Planning!$B$1)))</f>
      </c>
      <c r="P155" s="11">
        <f>IF(OR(E155="",E155=0),"",G155/E155*O155)</f>
      </c>
      <c r="Q155" s="11">
        <f>IF(OR(E155="",E155=0),"",I155/E155*O155)</f>
      </c>
    </row>
    <row r="156" spans="3:17" x14ac:dyDescent="0.25">
      <c r="C156" s="7"/>
      <c r="D156" s="7"/>
      <c r="E156" s="8">
        <f>IF(AND(ISNUMBER(C156),ISNUMBER(D156)),D156-C156,"")</f>
      </c>
      <c r="G156" s="9"/>
      <c r="H156" s="10"/>
      <c r="I156" s="11">
        <f>IF(G156="","",ROUND(G156*IF(ISNUMBER(H156),H156,0),2))</f>
      </c>
      <c r="J156" s="11">
        <f>IF(G156="","",G156-I156)</f>
      </c>
      <c r="K156" s="9"/>
      <c r="L156" s="11">
        <f>IF(G156="","",G156-IF(ISNUMBER(K156),K156,0))</f>
      </c>
      <c r="M156" s="8">
        <f>IF(OR(A156="",NOT(ISNUMBER(C156)),NOT(ISNUMBER(D156))),"",IF(D156&lt;=C156,"ATTENZIONE: date da controllare",IF(COUNTIFS($A$2:$A$301,A156,$C$2:$C$301,"&lt;"&amp;D156,$D$2:$D$301,"&gt;"&amp;C156)&gt;1,"ATTENZIONE: SOVRAPPOSTA","OK")))</f>
      </c>
      <c r="O156" s="8">
        <f>IF(E156="","",MAX(0,MIN(D156,EOMONTH(Planning!$B$1,0)+1)-MAX(C156,Planning!$B$1)))</f>
      </c>
      <c r="P156" s="11">
        <f>IF(OR(E156="",E156=0),"",G156/E156*O156)</f>
      </c>
      <c r="Q156" s="11">
        <f>IF(OR(E156="",E156=0),"",I156/E156*O156)</f>
      </c>
    </row>
    <row r="157" spans="3:17" x14ac:dyDescent="0.25">
      <c r="C157" s="7"/>
      <c r="D157" s="7"/>
      <c r="E157" s="8">
        <f>IF(AND(ISNUMBER(C157),ISNUMBER(D157)),D157-C157,"")</f>
      </c>
      <c r="G157" s="9"/>
      <c r="H157" s="10"/>
      <c r="I157" s="11">
        <f>IF(G157="","",ROUND(G157*IF(ISNUMBER(H157),H157,0),2))</f>
      </c>
      <c r="J157" s="11">
        <f>IF(G157="","",G157-I157)</f>
      </c>
      <c r="K157" s="9"/>
      <c r="L157" s="11">
        <f>IF(G157="","",G157-IF(ISNUMBER(K157),K157,0))</f>
      </c>
      <c r="M157" s="8">
        <f>IF(OR(A157="",NOT(ISNUMBER(C157)),NOT(ISNUMBER(D157))),"",IF(D157&lt;=C157,"ATTENZIONE: date da controllare",IF(COUNTIFS($A$2:$A$301,A157,$C$2:$C$301,"&lt;"&amp;D157,$D$2:$D$301,"&gt;"&amp;C157)&gt;1,"ATTENZIONE: SOVRAPPOSTA","OK")))</f>
      </c>
      <c r="O157" s="8">
        <f>IF(E157="","",MAX(0,MIN(D157,EOMONTH(Planning!$B$1,0)+1)-MAX(C157,Planning!$B$1)))</f>
      </c>
      <c r="P157" s="11">
        <f>IF(OR(E157="",E157=0),"",G157/E157*O157)</f>
      </c>
      <c r="Q157" s="11">
        <f>IF(OR(E157="",E157=0),"",I157/E157*O157)</f>
      </c>
    </row>
    <row r="158" spans="3:17" x14ac:dyDescent="0.25">
      <c r="C158" s="7"/>
      <c r="D158" s="7"/>
      <c r="E158" s="8">
        <f>IF(AND(ISNUMBER(C158),ISNUMBER(D158)),D158-C158,"")</f>
      </c>
      <c r="G158" s="9"/>
      <c r="H158" s="10"/>
      <c r="I158" s="11">
        <f>IF(G158="","",ROUND(G158*IF(ISNUMBER(H158),H158,0),2))</f>
      </c>
      <c r="J158" s="11">
        <f>IF(G158="","",G158-I158)</f>
      </c>
      <c r="K158" s="9"/>
      <c r="L158" s="11">
        <f>IF(G158="","",G158-IF(ISNUMBER(K158),K158,0))</f>
      </c>
      <c r="M158" s="8">
        <f>IF(OR(A158="",NOT(ISNUMBER(C158)),NOT(ISNUMBER(D158))),"",IF(D158&lt;=C158,"ATTENZIONE: date da controllare",IF(COUNTIFS($A$2:$A$301,A158,$C$2:$C$301,"&lt;"&amp;D158,$D$2:$D$301,"&gt;"&amp;C158)&gt;1,"ATTENZIONE: SOVRAPPOSTA","OK")))</f>
      </c>
      <c r="O158" s="8">
        <f>IF(E158="","",MAX(0,MIN(D158,EOMONTH(Planning!$B$1,0)+1)-MAX(C158,Planning!$B$1)))</f>
      </c>
      <c r="P158" s="11">
        <f>IF(OR(E158="",E158=0),"",G158/E158*O158)</f>
      </c>
      <c r="Q158" s="11">
        <f>IF(OR(E158="",E158=0),"",I158/E158*O158)</f>
      </c>
    </row>
    <row r="159" spans="3:17" x14ac:dyDescent="0.25">
      <c r="C159" s="7"/>
      <c r="D159" s="7"/>
      <c r="E159" s="8">
        <f>IF(AND(ISNUMBER(C159),ISNUMBER(D159)),D159-C159,"")</f>
      </c>
      <c r="G159" s="9"/>
      <c r="H159" s="10"/>
      <c r="I159" s="11">
        <f>IF(G159="","",ROUND(G159*IF(ISNUMBER(H159),H159,0),2))</f>
      </c>
      <c r="J159" s="11">
        <f>IF(G159="","",G159-I159)</f>
      </c>
      <c r="K159" s="9"/>
      <c r="L159" s="11">
        <f>IF(G159="","",G159-IF(ISNUMBER(K159),K159,0))</f>
      </c>
      <c r="M159" s="8">
        <f>IF(OR(A159="",NOT(ISNUMBER(C159)),NOT(ISNUMBER(D159))),"",IF(D159&lt;=C159,"ATTENZIONE: date da controllare",IF(COUNTIFS($A$2:$A$301,A159,$C$2:$C$301,"&lt;"&amp;D159,$D$2:$D$301,"&gt;"&amp;C159)&gt;1,"ATTENZIONE: SOVRAPPOSTA","OK")))</f>
      </c>
      <c r="O159" s="8">
        <f>IF(E159="","",MAX(0,MIN(D159,EOMONTH(Planning!$B$1,0)+1)-MAX(C159,Planning!$B$1)))</f>
      </c>
      <c r="P159" s="11">
        <f>IF(OR(E159="",E159=0),"",G159/E159*O159)</f>
      </c>
      <c r="Q159" s="11">
        <f>IF(OR(E159="",E159=0),"",I159/E159*O159)</f>
      </c>
    </row>
    <row r="160" spans="3:17" x14ac:dyDescent="0.25">
      <c r="C160" s="7"/>
      <c r="D160" s="7"/>
      <c r="E160" s="8">
        <f>IF(AND(ISNUMBER(C160),ISNUMBER(D160)),D160-C160,"")</f>
      </c>
      <c r="G160" s="9"/>
      <c r="H160" s="10"/>
      <c r="I160" s="11">
        <f>IF(G160="","",ROUND(G160*IF(ISNUMBER(H160),H160,0),2))</f>
      </c>
      <c r="J160" s="11">
        <f>IF(G160="","",G160-I160)</f>
      </c>
      <c r="K160" s="9"/>
      <c r="L160" s="11">
        <f>IF(G160="","",G160-IF(ISNUMBER(K160),K160,0))</f>
      </c>
      <c r="M160" s="8">
        <f>IF(OR(A160="",NOT(ISNUMBER(C160)),NOT(ISNUMBER(D160))),"",IF(D160&lt;=C160,"ATTENZIONE: date da controllare",IF(COUNTIFS($A$2:$A$301,A160,$C$2:$C$301,"&lt;"&amp;D160,$D$2:$D$301,"&gt;"&amp;C160)&gt;1,"ATTENZIONE: SOVRAPPOSTA","OK")))</f>
      </c>
      <c r="O160" s="8">
        <f>IF(E160="","",MAX(0,MIN(D160,EOMONTH(Planning!$B$1,0)+1)-MAX(C160,Planning!$B$1)))</f>
      </c>
      <c r="P160" s="11">
        <f>IF(OR(E160="",E160=0),"",G160/E160*O160)</f>
      </c>
      <c r="Q160" s="11">
        <f>IF(OR(E160="",E160=0),"",I160/E160*O160)</f>
      </c>
    </row>
    <row r="161" spans="3:17" x14ac:dyDescent="0.25">
      <c r="C161" s="7"/>
      <c r="D161" s="7"/>
      <c r="E161" s="8">
        <f>IF(AND(ISNUMBER(C161),ISNUMBER(D161)),D161-C161,"")</f>
      </c>
      <c r="G161" s="9"/>
      <c r="H161" s="10"/>
      <c r="I161" s="11">
        <f>IF(G161="","",ROUND(G161*IF(ISNUMBER(H161),H161,0),2))</f>
      </c>
      <c r="J161" s="11">
        <f>IF(G161="","",G161-I161)</f>
      </c>
      <c r="K161" s="9"/>
      <c r="L161" s="11">
        <f>IF(G161="","",G161-IF(ISNUMBER(K161),K161,0))</f>
      </c>
      <c r="M161" s="8">
        <f>IF(OR(A161="",NOT(ISNUMBER(C161)),NOT(ISNUMBER(D161))),"",IF(D161&lt;=C161,"ATTENZIONE: date da controllare",IF(COUNTIFS($A$2:$A$301,A161,$C$2:$C$301,"&lt;"&amp;D161,$D$2:$D$301,"&gt;"&amp;C161)&gt;1,"ATTENZIONE: SOVRAPPOSTA","OK")))</f>
      </c>
      <c r="O161" s="8">
        <f>IF(E161="","",MAX(0,MIN(D161,EOMONTH(Planning!$B$1,0)+1)-MAX(C161,Planning!$B$1)))</f>
      </c>
      <c r="P161" s="11">
        <f>IF(OR(E161="",E161=0),"",G161/E161*O161)</f>
      </c>
      <c r="Q161" s="11">
        <f>IF(OR(E161="",E161=0),"",I161/E161*O161)</f>
      </c>
    </row>
    <row r="162" spans="3:17" x14ac:dyDescent="0.25">
      <c r="C162" s="7"/>
      <c r="D162" s="7"/>
      <c r="E162" s="8">
        <f>IF(AND(ISNUMBER(C162),ISNUMBER(D162)),D162-C162,"")</f>
      </c>
      <c r="G162" s="9"/>
      <c r="H162" s="10"/>
      <c r="I162" s="11">
        <f>IF(G162="","",ROUND(G162*IF(ISNUMBER(H162),H162,0),2))</f>
      </c>
      <c r="J162" s="11">
        <f>IF(G162="","",G162-I162)</f>
      </c>
      <c r="K162" s="9"/>
      <c r="L162" s="11">
        <f>IF(G162="","",G162-IF(ISNUMBER(K162),K162,0))</f>
      </c>
      <c r="M162" s="8">
        <f>IF(OR(A162="",NOT(ISNUMBER(C162)),NOT(ISNUMBER(D162))),"",IF(D162&lt;=C162,"ATTENZIONE: date da controllare",IF(COUNTIFS($A$2:$A$301,A162,$C$2:$C$301,"&lt;"&amp;D162,$D$2:$D$301,"&gt;"&amp;C162)&gt;1,"ATTENZIONE: SOVRAPPOSTA","OK")))</f>
      </c>
      <c r="O162" s="8">
        <f>IF(E162="","",MAX(0,MIN(D162,EOMONTH(Planning!$B$1,0)+1)-MAX(C162,Planning!$B$1)))</f>
      </c>
      <c r="P162" s="11">
        <f>IF(OR(E162="",E162=0),"",G162/E162*O162)</f>
      </c>
      <c r="Q162" s="11">
        <f>IF(OR(E162="",E162=0),"",I162/E162*O162)</f>
      </c>
    </row>
    <row r="163" spans="3:17" x14ac:dyDescent="0.25">
      <c r="C163" s="7"/>
      <c r="D163" s="7"/>
      <c r="E163" s="8">
        <f>IF(AND(ISNUMBER(C163),ISNUMBER(D163)),D163-C163,"")</f>
      </c>
      <c r="G163" s="9"/>
      <c r="H163" s="10"/>
      <c r="I163" s="11">
        <f>IF(G163="","",ROUND(G163*IF(ISNUMBER(H163),H163,0),2))</f>
      </c>
      <c r="J163" s="11">
        <f>IF(G163="","",G163-I163)</f>
      </c>
      <c r="K163" s="9"/>
      <c r="L163" s="11">
        <f>IF(G163="","",G163-IF(ISNUMBER(K163),K163,0))</f>
      </c>
      <c r="M163" s="8">
        <f>IF(OR(A163="",NOT(ISNUMBER(C163)),NOT(ISNUMBER(D163))),"",IF(D163&lt;=C163,"ATTENZIONE: date da controllare",IF(COUNTIFS($A$2:$A$301,A163,$C$2:$C$301,"&lt;"&amp;D163,$D$2:$D$301,"&gt;"&amp;C163)&gt;1,"ATTENZIONE: SOVRAPPOSTA","OK")))</f>
      </c>
      <c r="O163" s="8">
        <f>IF(E163="","",MAX(0,MIN(D163,EOMONTH(Planning!$B$1,0)+1)-MAX(C163,Planning!$B$1)))</f>
      </c>
      <c r="P163" s="11">
        <f>IF(OR(E163="",E163=0),"",G163/E163*O163)</f>
      </c>
      <c r="Q163" s="11">
        <f>IF(OR(E163="",E163=0),"",I163/E163*O163)</f>
      </c>
    </row>
    <row r="164" spans="3:17" x14ac:dyDescent="0.25">
      <c r="C164" s="7"/>
      <c r="D164" s="7"/>
      <c r="E164" s="8">
        <f>IF(AND(ISNUMBER(C164),ISNUMBER(D164)),D164-C164,"")</f>
      </c>
      <c r="G164" s="9"/>
      <c r="H164" s="10"/>
      <c r="I164" s="11">
        <f>IF(G164="","",ROUND(G164*IF(ISNUMBER(H164),H164,0),2))</f>
      </c>
      <c r="J164" s="11">
        <f>IF(G164="","",G164-I164)</f>
      </c>
      <c r="K164" s="9"/>
      <c r="L164" s="11">
        <f>IF(G164="","",G164-IF(ISNUMBER(K164),K164,0))</f>
      </c>
      <c r="M164" s="8">
        <f>IF(OR(A164="",NOT(ISNUMBER(C164)),NOT(ISNUMBER(D164))),"",IF(D164&lt;=C164,"ATTENZIONE: date da controllare",IF(COUNTIFS($A$2:$A$301,A164,$C$2:$C$301,"&lt;"&amp;D164,$D$2:$D$301,"&gt;"&amp;C164)&gt;1,"ATTENZIONE: SOVRAPPOSTA","OK")))</f>
      </c>
      <c r="O164" s="8">
        <f>IF(E164="","",MAX(0,MIN(D164,EOMONTH(Planning!$B$1,0)+1)-MAX(C164,Planning!$B$1)))</f>
      </c>
      <c r="P164" s="11">
        <f>IF(OR(E164="",E164=0),"",G164/E164*O164)</f>
      </c>
      <c r="Q164" s="11">
        <f>IF(OR(E164="",E164=0),"",I164/E164*O164)</f>
      </c>
    </row>
    <row r="165" spans="3:17" x14ac:dyDescent="0.25">
      <c r="C165" s="7"/>
      <c r="D165" s="7"/>
      <c r="E165" s="8">
        <f>IF(AND(ISNUMBER(C165),ISNUMBER(D165)),D165-C165,"")</f>
      </c>
      <c r="G165" s="9"/>
      <c r="H165" s="10"/>
      <c r="I165" s="11">
        <f>IF(G165="","",ROUND(G165*IF(ISNUMBER(H165),H165,0),2))</f>
      </c>
      <c r="J165" s="11">
        <f>IF(G165="","",G165-I165)</f>
      </c>
      <c r="K165" s="9"/>
      <c r="L165" s="11">
        <f>IF(G165="","",G165-IF(ISNUMBER(K165),K165,0))</f>
      </c>
      <c r="M165" s="8">
        <f>IF(OR(A165="",NOT(ISNUMBER(C165)),NOT(ISNUMBER(D165))),"",IF(D165&lt;=C165,"ATTENZIONE: date da controllare",IF(COUNTIFS($A$2:$A$301,A165,$C$2:$C$301,"&lt;"&amp;D165,$D$2:$D$301,"&gt;"&amp;C165)&gt;1,"ATTENZIONE: SOVRAPPOSTA","OK")))</f>
      </c>
      <c r="O165" s="8">
        <f>IF(E165="","",MAX(0,MIN(D165,EOMONTH(Planning!$B$1,0)+1)-MAX(C165,Planning!$B$1)))</f>
      </c>
      <c r="P165" s="11">
        <f>IF(OR(E165="",E165=0),"",G165/E165*O165)</f>
      </c>
      <c r="Q165" s="11">
        <f>IF(OR(E165="",E165=0),"",I165/E165*O165)</f>
      </c>
    </row>
    <row r="166" spans="3:17" x14ac:dyDescent="0.25">
      <c r="C166" s="7"/>
      <c r="D166" s="7"/>
      <c r="E166" s="8">
        <f>IF(AND(ISNUMBER(C166),ISNUMBER(D166)),D166-C166,"")</f>
      </c>
      <c r="G166" s="9"/>
      <c r="H166" s="10"/>
      <c r="I166" s="11">
        <f>IF(G166="","",ROUND(G166*IF(ISNUMBER(H166),H166,0),2))</f>
      </c>
      <c r="J166" s="11">
        <f>IF(G166="","",G166-I166)</f>
      </c>
      <c r="K166" s="9"/>
      <c r="L166" s="11">
        <f>IF(G166="","",G166-IF(ISNUMBER(K166),K166,0))</f>
      </c>
      <c r="M166" s="8">
        <f>IF(OR(A166="",NOT(ISNUMBER(C166)),NOT(ISNUMBER(D166))),"",IF(D166&lt;=C166,"ATTENZIONE: date da controllare",IF(COUNTIFS($A$2:$A$301,A166,$C$2:$C$301,"&lt;"&amp;D166,$D$2:$D$301,"&gt;"&amp;C166)&gt;1,"ATTENZIONE: SOVRAPPOSTA","OK")))</f>
      </c>
      <c r="O166" s="8">
        <f>IF(E166="","",MAX(0,MIN(D166,EOMONTH(Planning!$B$1,0)+1)-MAX(C166,Planning!$B$1)))</f>
      </c>
      <c r="P166" s="11">
        <f>IF(OR(E166="",E166=0),"",G166/E166*O166)</f>
      </c>
      <c r="Q166" s="11">
        <f>IF(OR(E166="",E166=0),"",I166/E166*O166)</f>
      </c>
    </row>
    <row r="167" spans="3:17" x14ac:dyDescent="0.25">
      <c r="C167" s="7"/>
      <c r="D167" s="7"/>
      <c r="E167" s="8">
        <f>IF(AND(ISNUMBER(C167),ISNUMBER(D167)),D167-C167,"")</f>
      </c>
      <c r="G167" s="9"/>
      <c r="H167" s="10"/>
      <c r="I167" s="11">
        <f>IF(G167="","",ROUND(G167*IF(ISNUMBER(H167),H167,0),2))</f>
      </c>
      <c r="J167" s="11">
        <f>IF(G167="","",G167-I167)</f>
      </c>
      <c r="K167" s="9"/>
      <c r="L167" s="11">
        <f>IF(G167="","",G167-IF(ISNUMBER(K167),K167,0))</f>
      </c>
      <c r="M167" s="8">
        <f>IF(OR(A167="",NOT(ISNUMBER(C167)),NOT(ISNUMBER(D167))),"",IF(D167&lt;=C167,"ATTENZIONE: date da controllare",IF(COUNTIFS($A$2:$A$301,A167,$C$2:$C$301,"&lt;"&amp;D167,$D$2:$D$301,"&gt;"&amp;C167)&gt;1,"ATTENZIONE: SOVRAPPOSTA","OK")))</f>
      </c>
      <c r="O167" s="8">
        <f>IF(E167="","",MAX(0,MIN(D167,EOMONTH(Planning!$B$1,0)+1)-MAX(C167,Planning!$B$1)))</f>
      </c>
      <c r="P167" s="11">
        <f>IF(OR(E167="",E167=0),"",G167/E167*O167)</f>
      </c>
      <c r="Q167" s="11">
        <f>IF(OR(E167="",E167=0),"",I167/E167*O167)</f>
      </c>
    </row>
    <row r="168" spans="3:17" x14ac:dyDescent="0.25">
      <c r="C168" s="7"/>
      <c r="D168" s="7"/>
      <c r="E168" s="8">
        <f>IF(AND(ISNUMBER(C168),ISNUMBER(D168)),D168-C168,"")</f>
      </c>
      <c r="G168" s="9"/>
      <c r="H168" s="10"/>
      <c r="I168" s="11">
        <f>IF(G168="","",ROUND(G168*IF(ISNUMBER(H168),H168,0),2))</f>
      </c>
      <c r="J168" s="11">
        <f>IF(G168="","",G168-I168)</f>
      </c>
      <c r="K168" s="9"/>
      <c r="L168" s="11">
        <f>IF(G168="","",G168-IF(ISNUMBER(K168),K168,0))</f>
      </c>
      <c r="M168" s="8">
        <f>IF(OR(A168="",NOT(ISNUMBER(C168)),NOT(ISNUMBER(D168))),"",IF(D168&lt;=C168,"ATTENZIONE: date da controllare",IF(COUNTIFS($A$2:$A$301,A168,$C$2:$C$301,"&lt;"&amp;D168,$D$2:$D$301,"&gt;"&amp;C168)&gt;1,"ATTENZIONE: SOVRAPPOSTA","OK")))</f>
      </c>
      <c r="O168" s="8">
        <f>IF(E168="","",MAX(0,MIN(D168,EOMONTH(Planning!$B$1,0)+1)-MAX(C168,Planning!$B$1)))</f>
      </c>
      <c r="P168" s="11">
        <f>IF(OR(E168="",E168=0),"",G168/E168*O168)</f>
      </c>
      <c r="Q168" s="11">
        <f>IF(OR(E168="",E168=0),"",I168/E168*O168)</f>
      </c>
    </row>
    <row r="169" spans="3:17" x14ac:dyDescent="0.25">
      <c r="C169" s="7"/>
      <c r="D169" s="7"/>
      <c r="E169" s="8">
        <f>IF(AND(ISNUMBER(C169),ISNUMBER(D169)),D169-C169,"")</f>
      </c>
      <c r="G169" s="9"/>
      <c r="H169" s="10"/>
      <c r="I169" s="11">
        <f>IF(G169="","",ROUND(G169*IF(ISNUMBER(H169),H169,0),2))</f>
      </c>
      <c r="J169" s="11">
        <f>IF(G169="","",G169-I169)</f>
      </c>
      <c r="K169" s="9"/>
      <c r="L169" s="11">
        <f>IF(G169="","",G169-IF(ISNUMBER(K169),K169,0))</f>
      </c>
      <c r="M169" s="8">
        <f>IF(OR(A169="",NOT(ISNUMBER(C169)),NOT(ISNUMBER(D169))),"",IF(D169&lt;=C169,"ATTENZIONE: date da controllare",IF(COUNTIFS($A$2:$A$301,A169,$C$2:$C$301,"&lt;"&amp;D169,$D$2:$D$301,"&gt;"&amp;C169)&gt;1,"ATTENZIONE: SOVRAPPOSTA","OK")))</f>
      </c>
      <c r="O169" s="8">
        <f>IF(E169="","",MAX(0,MIN(D169,EOMONTH(Planning!$B$1,0)+1)-MAX(C169,Planning!$B$1)))</f>
      </c>
      <c r="P169" s="11">
        <f>IF(OR(E169="",E169=0),"",G169/E169*O169)</f>
      </c>
      <c r="Q169" s="11">
        <f>IF(OR(E169="",E169=0),"",I169/E169*O169)</f>
      </c>
    </row>
    <row r="170" spans="3:17" x14ac:dyDescent="0.25">
      <c r="C170" s="7"/>
      <c r="D170" s="7"/>
      <c r="E170" s="8">
        <f>IF(AND(ISNUMBER(C170),ISNUMBER(D170)),D170-C170,"")</f>
      </c>
      <c r="G170" s="9"/>
      <c r="H170" s="10"/>
      <c r="I170" s="11">
        <f>IF(G170="","",ROUND(G170*IF(ISNUMBER(H170),H170,0),2))</f>
      </c>
      <c r="J170" s="11">
        <f>IF(G170="","",G170-I170)</f>
      </c>
      <c r="K170" s="9"/>
      <c r="L170" s="11">
        <f>IF(G170="","",G170-IF(ISNUMBER(K170),K170,0))</f>
      </c>
      <c r="M170" s="8">
        <f>IF(OR(A170="",NOT(ISNUMBER(C170)),NOT(ISNUMBER(D170))),"",IF(D170&lt;=C170,"ATTENZIONE: date da controllare",IF(COUNTIFS($A$2:$A$301,A170,$C$2:$C$301,"&lt;"&amp;D170,$D$2:$D$301,"&gt;"&amp;C170)&gt;1,"ATTENZIONE: SOVRAPPOSTA","OK")))</f>
      </c>
      <c r="O170" s="8">
        <f>IF(E170="","",MAX(0,MIN(D170,EOMONTH(Planning!$B$1,0)+1)-MAX(C170,Planning!$B$1)))</f>
      </c>
      <c r="P170" s="11">
        <f>IF(OR(E170="",E170=0),"",G170/E170*O170)</f>
      </c>
      <c r="Q170" s="11">
        <f>IF(OR(E170="",E170=0),"",I170/E170*O170)</f>
      </c>
    </row>
    <row r="171" spans="3:17" x14ac:dyDescent="0.25">
      <c r="C171" s="7"/>
      <c r="D171" s="7"/>
      <c r="E171" s="8">
        <f>IF(AND(ISNUMBER(C171),ISNUMBER(D171)),D171-C171,"")</f>
      </c>
      <c r="G171" s="9"/>
      <c r="H171" s="10"/>
      <c r="I171" s="11">
        <f>IF(G171="","",ROUND(G171*IF(ISNUMBER(H171),H171,0),2))</f>
      </c>
      <c r="J171" s="11">
        <f>IF(G171="","",G171-I171)</f>
      </c>
      <c r="K171" s="9"/>
      <c r="L171" s="11">
        <f>IF(G171="","",G171-IF(ISNUMBER(K171),K171,0))</f>
      </c>
      <c r="M171" s="8">
        <f>IF(OR(A171="",NOT(ISNUMBER(C171)),NOT(ISNUMBER(D171))),"",IF(D171&lt;=C171,"ATTENZIONE: date da controllare",IF(COUNTIFS($A$2:$A$301,A171,$C$2:$C$301,"&lt;"&amp;D171,$D$2:$D$301,"&gt;"&amp;C171)&gt;1,"ATTENZIONE: SOVRAPPOSTA","OK")))</f>
      </c>
      <c r="O171" s="8">
        <f>IF(E171="","",MAX(0,MIN(D171,EOMONTH(Planning!$B$1,0)+1)-MAX(C171,Planning!$B$1)))</f>
      </c>
      <c r="P171" s="11">
        <f>IF(OR(E171="",E171=0),"",G171/E171*O171)</f>
      </c>
      <c r="Q171" s="11">
        <f>IF(OR(E171="",E171=0),"",I171/E171*O171)</f>
      </c>
    </row>
    <row r="172" spans="3:17" x14ac:dyDescent="0.25">
      <c r="C172" s="7"/>
      <c r="D172" s="7"/>
      <c r="E172" s="8">
        <f>IF(AND(ISNUMBER(C172),ISNUMBER(D172)),D172-C172,"")</f>
      </c>
      <c r="G172" s="9"/>
      <c r="H172" s="10"/>
      <c r="I172" s="11">
        <f>IF(G172="","",ROUND(G172*IF(ISNUMBER(H172),H172,0),2))</f>
      </c>
      <c r="J172" s="11">
        <f>IF(G172="","",G172-I172)</f>
      </c>
      <c r="K172" s="9"/>
      <c r="L172" s="11">
        <f>IF(G172="","",G172-IF(ISNUMBER(K172),K172,0))</f>
      </c>
      <c r="M172" s="8">
        <f>IF(OR(A172="",NOT(ISNUMBER(C172)),NOT(ISNUMBER(D172))),"",IF(D172&lt;=C172,"ATTENZIONE: date da controllare",IF(COUNTIFS($A$2:$A$301,A172,$C$2:$C$301,"&lt;"&amp;D172,$D$2:$D$301,"&gt;"&amp;C172)&gt;1,"ATTENZIONE: SOVRAPPOSTA","OK")))</f>
      </c>
      <c r="O172" s="8">
        <f>IF(E172="","",MAX(0,MIN(D172,EOMONTH(Planning!$B$1,0)+1)-MAX(C172,Planning!$B$1)))</f>
      </c>
      <c r="P172" s="11">
        <f>IF(OR(E172="",E172=0),"",G172/E172*O172)</f>
      </c>
      <c r="Q172" s="11">
        <f>IF(OR(E172="",E172=0),"",I172/E172*O172)</f>
      </c>
    </row>
    <row r="173" spans="3:17" x14ac:dyDescent="0.25">
      <c r="C173" s="7"/>
      <c r="D173" s="7"/>
      <c r="E173" s="8">
        <f>IF(AND(ISNUMBER(C173),ISNUMBER(D173)),D173-C173,"")</f>
      </c>
      <c r="G173" s="9"/>
      <c r="H173" s="10"/>
      <c r="I173" s="11">
        <f>IF(G173="","",ROUND(G173*IF(ISNUMBER(H173),H173,0),2))</f>
      </c>
      <c r="J173" s="11">
        <f>IF(G173="","",G173-I173)</f>
      </c>
      <c r="K173" s="9"/>
      <c r="L173" s="11">
        <f>IF(G173="","",G173-IF(ISNUMBER(K173),K173,0))</f>
      </c>
      <c r="M173" s="8">
        <f>IF(OR(A173="",NOT(ISNUMBER(C173)),NOT(ISNUMBER(D173))),"",IF(D173&lt;=C173,"ATTENZIONE: date da controllare",IF(COUNTIFS($A$2:$A$301,A173,$C$2:$C$301,"&lt;"&amp;D173,$D$2:$D$301,"&gt;"&amp;C173)&gt;1,"ATTENZIONE: SOVRAPPOSTA","OK")))</f>
      </c>
      <c r="O173" s="8">
        <f>IF(E173="","",MAX(0,MIN(D173,EOMONTH(Planning!$B$1,0)+1)-MAX(C173,Planning!$B$1)))</f>
      </c>
      <c r="P173" s="11">
        <f>IF(OR(E173="",E173=0),"",G173/E173*O173)</f>
      </c>
      <c r="Q173" s="11">
        <f>IF(OR(E173="",E173=0),"",I173/E173*O173)</f>
      </c>
    </row>
    <row r="174" spans="3:17" x14ac:dyDescent="0.25">
      <c r="C174" s="7"/>
      <c r="D174" s="7"/>
      <c r="E174" s="8">
        <f>IF(AND(ISNUMBER(C174),ISNUMBER(D174)),D174-C174,"")</f>
      </c>
      <c r="G174" s="9"/>
      <c r="H174" s="10"/>
      <c r="I174" s="11">
        <f>IF(G174="","",ROUND(G174*IF(ISNUMBER(H174),H174,0),2))</f>
      </c>
      <c r="J174" s="11">
        <f>IF(G174="","",G174-I174)</f>
      </c>
      <c r="K174" s="9"/>
      <c r="L174" s="11">
        <f>IF(G174="","",G174-IF(ISNUMBER(K174),K174,0))</f>
      </c>
      <c r="M174" s="8">
        <f>IF(OR(A174="",NOT(ISNUMBER(C174)),NOT(ISNUMBER(D174))),"",IF(D174&lt;=C174,"ATTENZIONE: date da controllare",IF(COUNTIFS($A$2:$A$301,A174,$C$2:$C$301,"&lt;"&amp;D174,$D$2:$D$301,"&gt;"&amp;C174)&gt;1,"ATTENZIONE: SOVRAPPOSTA","OK")))</f>
      </c>
      <c r="O174" s="8">
        <f>IF(E174="","",MAX(0,MIN(D174,EOMONTH(Planning!$B$1,0)+1)-MAX(C174,Planning!$B$1)))</f>
      </c>
      <c r="P174" s="11">
        <f>IF(OR(E174="",E174=0),"",G174/E174*O174)</f>
      </c>
      <c r="Q174" s="11">
        <f>IF(OR(E174="",E174=0),"",I174/E174*O174)</f>
      </c>
    </row>
    <row r="175" spans="3:17" x14ac:dyDescent="0.25">
      <c r="C175" s="7"/>
      <c r="D175" s="7"/>
      <c r="E175" s="8">
        <f>IF(AND(ISNUMBER(C175),ISNUMBER(D175)),D175-C175,"")</f>
      </c>
      <c r="G175" s="9"/>
      <c r="H175" s="10"/>
      <c r="I175" s="11">
        <f>IF(G175="","",ROUND(G175*IF(ISNUMBER(H175),H175,0),2))</f>
      </c>
      <c r="J175" s="11">
        <f>IF(G175="","",G175-I175)</f>
      </c>
      <c r="K175" s="9"/>
      <c r="L175" s="11">
        <f>IF(G175="","",G175-IF(ISNUMBER(K175),K175,0))</f>
      </c>
      <c r="M175" s="8">
        <f>IF(OR(A175="",NOT(ISNUMBER(C175)),NOT(ISNUMBER(D175))),"",IF(D175&lt;=C175,"ATTENZIONE: date da controllare",IF(COUNTIFS($A$2:$A$301,A175,$C$2:$C$301,"&lt;"&amp;D175,$D$2:$D$301,"&gt;"&amp;C175)&gt;1,"ATTENZIONE: SOVRAPPOSTA","OK")))</f>
      </c>
      <c r="O175" s="8">
        <f>IF(E175="","",MAX(0,MIN(D175,EOMONTH(Planning!$B$1,0)+1)-MAX(C175,Planning!$B$1)))</f>
      </c>
      <c r="P175" s="11">
        <f>IF(OR(E175="",E175=0),"",G175/E175*O175)</f>
      </c>
      <c r="Q175" s="11">
        <f>IF(OR(E175="",E175=0),"",I175/E175*O175)</f>
      </c>
    </row>
    <row r="176" spans="3:17" x14ac:dyDescent="0.25">
      <c r="C176" s="7"/>
      <c r="D176" s="7"/>
      <c r="E176" s="8">
        <f>IF(AND(ISNUMBER(C176),ISNUMBER(D176)),D176-C176,"")</f>
      </c>
      <c r="G176" s="9"/>
      <c r="H176" s="10"/>
      <c r="I176" s="11">
        <f>IF(G176="","",ROUND(G176*IF(ISNUMBER(H176),H176,0),2))</f>
      </c>
      <c r="J176" s="11">
        <f>IF(G176="","",G176-I176)</f>
      </c>
      <c r="K176" s="9"/>
      <c r="L176" s="11">
        <f>IF(G176="","",G176-IF(ISNUMBER(K176),K176,0))</f>
      </c>
      <c r="M176" s="8">
        <f>IF(OR(A176="",NOT(ISNUMBER(C176)),NOT(ISNUMBER(D176))),"",IF(D176&lt;=C176,"ATTENZIONE: date da controllare",IF(COUNTIFS($A$2:$A$301,A176,$C$2:$C$301,"&lt;"&amp;D176,$D$2:$D$301,"&gt;"&amp;C176)&gt;1,"ATTENZIONE: SOVRAPPOSTA","OK")))</f>
      </c>
      <c r="O176" s="8">
        <f>IF(E176="","",MAX(0,MIN(D176,EOMONTH(Planning!$B$1,0)+1)-MAX(C176,Planning!$B$1)))</f>
      </c>
      <c r="P176" s="11">
        <f>IF(OR(E176="",E176=0),"",G176/E176*O176)</f>
      </c>
      <c r="Q176" s="11">
        <f>IF(OR(E176="",E176=0),"",I176/E176*O176)</f>
      </c>
    </row>
    <row r="177" spans="3:17" x14ac:dyDescent="0.25">
      <c r="C177" s="7"/>
      <c r="D177" s="7"/>
      <c r="E177" s="8">
        <f>IF(AND(ISNUMBER(C177),ISNUMBER(D177)),D177-C177,"")</f>
      </c>
      <c r="G177" s="9"/>
      <c r="H177" s="10"/>
      <c r="I177" s="11">
        <f>IF(G177="","",ROUND(G177*IF(ISNUMBER(H177),H177,0),2))</f>
      </c>
      <c r="J177" s="11">
        <f>IF(G177="","",G177-I177)</f>
      </c>
      <c r="K177" s="9"/>
      <c r="L177" s="11">
        <f>IF(G177="","",G177-IF(ISNUMBER(K177),K177,0))</f>
      </c>
      <c r="M177" s="8">
        <f>IF(OR(A177="",NOT(ISNUMBER(C177)),NOT(ISNUMBER(D177))),"",IF(D177&lt;=C177,"ATTENZIONE: date da controllare",IF(COUNTIFS($A$2:$A$301,A177,$C$2:$C$301,"&lt;"&amp;D177,$D$2:$D$301,"&gt;"&amp;C177)&gt;1,"ATTENZIONE: SOVRAPPOSTA","OK")))</f>
      </c>
      <c r="O177" s="8">
        <f>IF(E177="","",MAX(0,MIN(D177,EOMONTH(Planning!$B$1,0)+1)-MAX(C177,Planning!$B$1)))</f>
      </c>
      <c r="P177" s="11">
        <f>IF(OR(E177="",E177=0),"",G177/E177*O177)</f>
      </c>
      <c r="Q177" s="11">
        <f>IF(OR(E177="",E177=0),"",I177/E177*O177)</f>
      </c>
    </row>
    <row r="178" spans="3:17" x14ac:dyDescent="0.25">
      <c r="C178" s="7"/>
      <c r="D178" s="7"/>
      <c r="E178" s="8">
        <f>IF(AND(ISNUMBER(C178),ISNUMBER(D178)),D178-C178,"")</f>
      </c>
      <c r="G178" s="9"/>
      <c r="H178" s="10"/>
      <c r="I178" s="11">
        <f>IF(G178="","",ROUND(G178*IF(ISNUMBER(H178),H178,0),2))</f>
      </c>
      <c r="J178" s="11">
        <f>IF(G178="","",G178-I178)</f>
      </c>
      <c r="K178" s="9"/>
      <c r="L178" s="11">
        <f>IF(G178="","",G178-IF(ISNUMBER(K178),K178,0))</f>
      </c>
      <c r="M178" s="8">
        <f>IF(OR(A178="",NOT(ISNUMBER(C178)),NOT(ISNUMBER(D178))),"",IF(D178&lt;=C178,"ATTENZIONE: date da controllare",IF(COUNTIFS($A$2:$A$301,A178,$C$2:$C$301,"&lt;"&amp;D178,$D$2:$D$301,"&gt;"&amp;C178)&gt;1,"ATTENZIONE: SOVRAPPOSTA","OK")))</f>
      </c>
      <c r="O178" s="8">
        <f>IF(E178="","",MAX(0,MIN(D178,EOMONTH(Planning!$B$1,0)+1)-MAX(C178,Planning!$B$1)))</f>
      </c>
      <c r="P178" s="11">
        <f>IF(OR(E178="",E178=0),"",G178/E178*O178)</f>
      </c>
      <c r="Q178" s="11">
        <f>IF(OR(E178="",E178=0),"",I178/E178*O178)</f>
      </c>
    </row>
    <row r="179" spans="3:17" x14ac:dyDescent="0.25">
      <c r="C179" s="7"/>
      <c r="D179" s="7"/>
      <c r="E179" s="8">
        <f>IF(AND(ISNUMBER(C179),ISNUMBER(D179)),D179-C179,"")</f>
      </c>
      <c r="G179" s="9"/>
      <c r="H179" s="10"/>
      <c r="I179" s="11">
        <f>IF(G179="","",ROUND(G179*IF(ISNUMBER(H179),H179,0),2))</f>
      </c>
      <c r="J179" s="11">
        <f>IF(G179="","",G179-I179)</f>
      </c>
      <c r="K179" s="9"/>
      <c r="L179" s="11">
        <f>IF(G179="","",G179-IF(ISNUMBER(K179),K179,0))</f>
      </c>
      <c r="M179" s="8">
        <f>IF(OR(A179="",NOT(ISNUMBER(C179)),NOT(ISNUMBER(D179))),"",IF(D179&lt;=C179,"ATTENZIONE: date da controllare",IF(COUNTIFS($A$2:$A$301,A179,$C$2:$C$301,"&lt;"&amp;D179,$D$2:$D$301,"&gt;"&amp;C179)&gt;1,"ATTENZIONE: SOVRAPPOSTA","OK")))</f>
      </c>
      <c r="O179" s="8">
        <f>IF(E179="","",MAX(0,MIN(D179,EOMONTH(Planning!$B$1,0)+1)-MAX(C179,Planning!$B$1)))</f>
      </c>
      <c r="P179" s="11">
        <f>IF(OR(E179="",E179=0),"",G179/E179*O179)</f>
      </c>
      <c r="Q179" s="11">
        <f>IF(OR(E179="",E179=0),"",I179/E179*O179)</f>
      </c>
    </row>
    <row r="180" spans="3:17" x14ac:dyDescent="0.25">
      <c r="C180" s="7"/>
      <c r="D180" s="7"/>
      <c r="E180" s="8">
        <f>IF(AND(ISNUMBER(C180),ISNUMBER(D180)),D180-C180,"")</f>
      </c>
      <c r="G180" s="9"/>
      <c r="H180" s="10"/>
      <c r="I180" s="11">
        <f>IF(G180="","",ROUND(G180*IF(ISNUMBER(H180),H180,0),2))</f>
      </c>
      <c r="J180" s="11">
        <f>IF(G180="","",G180-I180)</f>
      </c>
      <c r="K180" s="9"/>
      <c r="L180" s="11">
        <f>IF(G180="","",G180-IF(ISNUMBER(K180),K180,0))</f>
      </c>
      <c r="M180" s="8">
        <f>IF(OR(A180="",NOT(ISNUMBER(C180)),NOT(ISNUMBER(D180))),"",IF(D180&lt;=C180,"ATTENZIONE: date da controllare",IF(COUNTIFS($A$2:$A$301,A180,$C$2:$C$301,"&lt;"&amp;D180,$D$2:$D$301,"&gt;"&amp;C180)&gt;1,"ATTENZIONE: SOVRAPPOSTA","OK")))</f>
      </c>
      <c r="O180" s="8">
        <f>IF(E180="","",MAX(0,MIN(D180,EOMONTH(Planning!$B$1,0)+1)-MAX(C180,Planning!$B$1)))</f>
      </c>
      <c r="P180" s="11">
        <f>IF(OR(E180="",E180=0),"",G180/E180*O180)</f>
      </c>
      <c r="Q180" s="11">
        <f>IF(OR(E180="",E180=0),"",I180/E180*O180)</f>
      </c>
    </row>
    <row r="181" spans="3:17" x14ac:dyDescent="0.25">
      <c r="C181" s="7"/>
      <c r="D181" s="7"/>
      <c r="E181" s="8">
        <f>IF(AND(ISNUMBER(C181),ISNUMBER(D181)),D181-C181,"")</f>
      </c>
      <c r="G181" s="9"/>
      <c r="H181" s="10"/>
      <c r="I181" s="11">
        <f>IF(G181="","",ROUND(G181*IF(ISNUMBER(H181),H181,0),2))</f>
      </c>
      <c r="J181" s="11">
        <f>IF(G181="","",G181-I181)</f>
      </c>
      <c r="K181" s="9"/>
      <c r="L181" s="11">
        <f>IF(G181="","",G181-IF(ISNUMBER(K181),K181,0))</f>
      </c>
      <c r="M181" s="8">
        <f>IF(OR(A181="",NOT(ISNUMBER(C181)),NOT(ISNUMBER(D181))),"",IF(D181&lt;=C181,"ATTENZIONE: date da controllare",IF(COUNTIFS($A$2:$A$301,A181,$C$2:$C$301,"&lt;"&amp;D181,$D$2:$D$301,"&gt;"&amp;C181)&gt;1,"ATTENZIONE: SOVRAPPOSTA","OK")))</f>
      </c>
      <c r="O181" s="8">
        <f>IF(E181="","",MAX(0,MIN(D181,EOMONTH(Planning!$B$1,0)+1)-MAX(C181,Planning!$B$1)))</f>
      </c>
      <c r="P181" s="11">
        <f>IF(OR(E181="",E181=0),"",G181/E181*O181)</f>
      </c>
      <c r="Q181" s="11">
        <f>IF(OR(E181="",E181=0),"",I181/E181*O181)</f>
      </c>
    </row>
    <row r="182" spans="3:17" x14ac:dyDescent="0.25">
      <c r="C182" s="7"/>
      <c r="D182" s="7"/>
      <c r="E182" s="8">
        <f>IF(AND(ISNUMBER(C182),ISNUMBER(D182)),D182-C182,"")</f>
      </c>
      <c r="G182" s="9"/>
      <c r="H182" s="10"/>
      <c r="I182" s="11">
        <f>IF(G182="","",ROUND(G182*IF(ISNUMBER(H182),H182,0),2))</f>
      </c>
      <c r="J182" s="11">
        <f>IF(G182="","",G182-I182)</f>
      </c>
      <c r="K182" s="9"/>
      <c r="L182" s="11">
        <f>IF(G182="","",G182-IF(ISNUMBER(K182),K182,0))</f>
      </c>
      <c r="M182" s="8">
        <f>IF(OR(A182="",NOT(ISNUMBER(C182)),NOT(ISNUMBER(D182))),"",IF(D182&lt;=C182,"ATTENZIONE: date da controllare",IF(COUNTIFS($A$2:$A$301,A182,$C$2:$C$301,"&lt;"&amp;D182,$D$2:$D$301,"&gt;"&amp;C182)&gt;1,"ATTENZIONE: SOVRAPPOSTA","OK")))</f>
      </c>
      <c r="O182" s="8">
        <f>IF(E182="","",MAX(0,MIN(D182,EOMONTH(Planning!$B$1,0)+1)-MAX(C182,Planning!$B$1)))</f>
      </c>
      <c r="P182" s="11">
        <f>IF(OR(E182="",E182=0),"",G182/E182*O182)</f>
      </c>
      <c r="Q182" s="11">
        <f>IF(OR(E182="",E182=0),"",I182/E182*O182)</f>
      </c>
    </row>
    <row r="183" spans="3:17" x14ac:dyDescent="0.25">
      <c r="C183" s="7"/>
      <c r="D183" s="7"/>
      <c r="E183" s="8">
        <f>IF(AND(ISNUMBER(C183),ISNUMBER(D183)),D183-C183,"")</f>
      </c>
      <c r="G183" s="9"/>
      <c r="H183" s="10"/>
      <c r="I183" s="11">
        <f>IF(G183="","",ROUND(G183*IF(ISNUMBER(H183),H183,0),2))</f>
      </c>
      <c r="J183" s="11">
        <f>IF(G183="","",G183-I183)</f>
      </c>
      <c r="K183" s="9"/>
      <c r="L183" s="11">
        <f>IF(G183="","",G183-IF(ISNUMBER(K183),K183,0))</f>
      </c>
      <c r="M183" s="8">
        <f>IF(OR(A183="",NOT(ISNUMBER(C183)),NOT(ISNUMBER(D183))),"",IF(D183&lt;=C183,"ATTENZIONE: date da controllare",IF(COUNTIFS($A$2:$A$301,A183,$C$2:$C$301,"&lt;"&amp;D183,$D$2:$D$301,"&gt;"&amp;C183)&gt;1,"ATTENZIONE: SOVRAPPOSTA","OK")))</f>
      </c>
      <c r="O183" s="8">
        <f>IF(E183="","",MAX(0,MIN(D183,EOMONTH(Planning!$B$1,0)+1)-MAX(C183,Planning!$B$1)))</f>
      </c>
      <c r="P183" s="11">
        <f>IF(OR(E183="",E183=0),"",G183/E183*O183)</f>
      </c>
      <c r="Q183" s="11">
        <f>IF(OR(E183="",E183=0),"",I183/E183*O183)</f>
      </c>
    </row>
    <row r="184" spans="3:17" x14ac:dyDescent="0.25">
      <c r="C184" s="7"/>
      <c r="D184" s="7"/>
      <c r="E184" s="8">
        <f>IF(AND(ISNUMBER(C184),ISNUMBER(D184)),D184-C184,"")</f>
      </c>
      <c r="G184" s="9"/>
      <c r="H184" s="10"/>
      <c r="I184" s="11">
        <f>IF(G184="","",ROUND(G184*IF(ISNUMBER(H184),H184,0),2))</f>
      </c>
      <c r="J184" s="11">
        <f>IF(G184="","",G184-I184)</f>
      </c>
      <c r="K184" s="9"/>
      <c r="L184" s="11">
        <f>IF(G184="","",G184-IF(ISNUMBER(K184),K184,0))</f>
      </c>
      <c r="M184" s="8">
        <f>IF(OR(A184="",NOT(ISNUMBER(C184)),NOT(ISNUMBER(D184))),"",IF(D184&lt;=C184,"ATTENZIONE: date da controllare",IF(COUNTIFS($A$2:$A$301,A184,$C$2:$C$301,"&lt;"&amp;D184,$D$2:$D$301,"&gt;"&amp;C184)&gt;1,"ATTENZIONE: SOVRAPPOSTA","OK")))</f>
      </c>
      <c r="O184" s="8">
        <f>IF(E184="","",MAX(0,MIN(D184,EOMONTH(Planning!$B$1,0)+1)-MAX(C184,Planning!$B$1)))</f>
      </c>
      <c r="P184" s="11">
        <f>IF(OR(E184="",E184=0),"",G184/E184*O184)</f>
      </c>
      <c r="Q184" s="11">
        <f>IF(OR(E184="",E184=0),"",I184/E184*O184)</f>
      </c>
    </row>
    <row r="185" spans="3:17" x14ac:dyDescent="0.25">
      <c r="C185" s="7"/>
      <c r="D185" s="7"/>
      <c r="E185" s="8">
        <f>IF(AND(ISNUMBER(C185),ISNUMBER(D185)),D185-C185,"")</f>
      </c>
      <c r="G185" s="9"/>
      <c r="H185" s="10"/>
      <c r="I185" s="11">
        <f>IF(G185="","",ROUND(G185*IF(ISNUMBER(H185),H185,0),2))</f>
      </c>
      <c r="J185" s="11">
        <f>IF(G185="","",G185-I185)</f>
      </c>
      <c r="K185" s="9"/>
      <c r="L185" s="11">
        <f>IF(G185="","",G185-IF(ISNUMBER(K185),K185,0))</f>
      </c>
      <c r="M185" s="8">
        <f>IF(OR(A185="",NOT(ISNUMBER(C185)),NOT(ISNUMBER(D185))),"",IF(D185&lt;=C185,"ATTENZIONE: date da controllare",IF(COUNTIFS($A$2:$A$301,A185,$C$2:$C$301,"&lt;"&amp;D185,$D$2:$D$301,"&gt;"&amp;C185)&gt;1,"ATTENZIONE: SOVRAPPOSTA","OK")))</f>
      </c>
      <c r="O185" s="8">
        <f>IF(E185="","",MAX(0,MIN(D185,EOMONTH(Planning!$B$1,0)+1)-MAX(C185,Planning!$B$1)))</f>
      </c>
      <c r="P185" s="11">
        <f>IF(OR(E185="",E185=0),"",G185/E185*O185)</f>
      </c>
      <c r="Q185" s="11">
        <f>IF(OR(E185="",E185=0),"",I185/E185*O185)</f>
      </c>
    </row>
    <row r="186" spans="3:17" x14ac:dyDescent="0.25">
      <c r="C186" s="7"/>
      <c r="D186" s="7"/>
      <c r="E186" s="8">
        <f>IF(AND(ISNUMBER(C186),ISNUMBER(D186)),D186-C186,"")</f>
      </c>
      <c r="G186" s="9"/>
      <c r="H186" s="10"/>
      <c r="I186" s="11">
        <f>IF(G186="","",ROUND(G186*IF(ISNUMBER(H186),H186,0),2))</f>
      </c>
      <c r="J186" s="11">
        <f>IF(G186="","",G186-I186)</f>
      </c>
      <c r="K186" s="9"/>
      <c r="L186" s="11">
        <f>IF(G186="","",G186-IF(ISNUMBER(K186),K186,0))</f>
      </c>
      <c r="M186" s="8">
        <f>IF(OR(A186="",NOT(ISNUMBER(C186)),NOT(ISNUMBER(D186))),"",IF(D186&lt;=C186,"ATTENZIONE: date da controllare",IF(COUNTIFS($A$2:$A$301,A186,$C$2:$C$301,"&lt;"&amp;D186,$D$2:$D$301,"&gt;"&amp;C186)&gt;1,"ATTENZIONE: SOVRAPPOSTA","OK")))</f>
      </c>
      <c r="O186" s="8">
        <f>IF(E186="","",MAX(0,MIN(D186,EOMONTH(Planning!$B$1,0)+1)-MAX(C186,Planning!$B$1)))</f>
      </c>
      <c r="P186" s="11">
        <f>IF(OR(E186="",E186=0),"",G186/E186*O186)</f>
      </c>
      <c r="Q186" s="11">
        <f>IF(OR(E186="",E186=0),"",I186/E186*O186)</f>
      </c>
    </row>
    <row r="187" spans="3:17" x14ac:dyDescent="0.25">
      <c r="C187" s="7"/>
      <c r="D187" s="7"/>
      <c r="E187" s="8">
        <f>IF(AND(ISNUMBER(C187),ISNUMBER(D187)),D187-C187,"")</f>
      </c>
      <c r="G187" s="9"/>
      <c r="H187" s="10"/>
      <c r="I187" s="11">
        <f>IF(G187="","",ROUND(G187*IF(ISNUMBER(H187),H187,0),2))</f>
      </c>
      <c r="J187" s="11">
        <f>IF(G187="","",G187-I187)</f>
      </c>
      <c r="K187" s="9"/>
      <c r="L187" s="11">
        <f>IF(G187="","",G187-IF(ISNUMBER(K187),K187,0))</f>
      </c>
      <c r="M187" s="8">
        <f>IF(OR(A187="",NOT(ISNUMBER(C187)),NOT(ISNUMBER(D187))),"",IF(D187&lt;=C187,"ATTENZIONE: date da controllare",IF(COUNTIFS($A$2:$A$301,A187,$C$2:$C$301,"&lt;"&amp;D187,$D$2:$D$301,"&gt;"&amp;C187)&gt;1,"ATTENZIONE: SOVRAPPOSTA","OK")))</f>
      </c>
      <c r="O187" s="8">
        <f>IF(E187="","",MAX(0,MIN(D187,EOMONTH(Planning!$B$1,0)+1)-MAX(C187,Planning!$B$1)))</f>
      </c>
      <c r="P187" s="11">
        <f>IF(OR(E187="",E187=0),"",G187/E187*O187)</f>
      </c>
      <c r="Q187" s="11">
        <f>IF(OR(E187="",E187=0),"",I187/E187*O187)</f>
      </c>
    </row>
    <row r="188" spans="3:17" x14ac:dyDescent="0.25">
      <c r="C188" s="7"/>
      <c r="D188" s="7"/>
      <c r="E188" s="8">
        <f>IF(AND(ISNUMBER(C188),ISNUMBER(D188)),D188-C188,"")</f>
      </c>
      <c r="G188" s="9"/>
      <c r="H188" s="10"/>
      <c r="I188" s="11">
        <f>IF(G188="","",ROUND(G188*IF(ISNUMBER(H188),H188,0),2))</f>
      </c>
      <c r="J188" s="11">
        <f>IF(G188="","",G188-I188)</f>
      </c>
      <c r="K188" s="9"/>
      <c r="L188" s="11">
        <f>IF(G188="","",G188-IF(ISNUMBER(K188),K188,0))</f>
      </c>
      <c r="M188" s="8">
        <f>IF(OR(A188="",NOT(ISNUMBER(C188)),NOT(ISNUMBER(D188))),"",IF(D188&lt;=C188,"ATTENZIONE: date da controllare",IF(COUNTIFS($A$2:$A$301,A188,$C$2:$C$301,"&lt;"&amp;D188,$D$2:$D$301,"&gt;"&amp;C188)&gt;1,"ATTENZIONE: SOVRAPPOSTA","OK")))</f>
      </c>
      <c r="O188" s="8">
        <f>IF(E188="","",MAX(0,MIN(D188,EOMONTH(Planning!$B$1,0)+1)-MAX(C188,Planning!$B$1)))</f>
      </c>
      <c r="P188" s="11">
        <f>IF(OR(E188="",E188=0),"",G188/E188*O188)</f>
      </c>
      <c r="Q188" s="11">
        <f>IF(OR(E188="",E188=0),"",I188/E188*O188)</f>
      </c>
    </row>
    <row r="189" spans="3:17" x14ac:dyDescent="0.25">
      <c r="C189" s="7"/>
      <c r="D189" s="7"/>
      <c r="E189" s="8">
        <f>IF(AND(ISNUMBER(C189),ISNUMBER(D189)),D189-C189,"")</f>
      </c>
      <c r="G189" s="9"/>
      <c r="H189" s="10"/>
      <c r="I189" s="11">
        <f>IF(G189="","",ROUND(G189*IF(ISNUMBER(H189),H189,0),2))</f>
      </c>
      <c r="J189" s="11">
        <f>IF(G189="","",G189-I189)</f>
      </c>
      <c r="K189" s="9"/>
      <c r="L189" s="11">
        <f>IF(G189="","",G189-IF(ISNUMBER(K189),K189,0))</f>
      </c>
      <c r="M189" s="8">
        <f>IF(OR(A189="",NOT(ISNUMBER(C189)),NOT(ISNUMBER(D189))),"",IF(D189&lt;=C189,"ATTENZIONE: date da controllare",IF(COUNTIFS($A$2:$A$301,A189,$C$2:$C$301,"&lt;"&amp;D189,$D$2:$D$301,"&gt;"&amp;C189)&gt;1,"ATTENZIONE: SOVRAPPOSTA","OK")))</f>
      </c>
      <c r="O189" s="8">
        <f>IF(E189="","",MAX(0,MIN(D189,EOMONTH(Planning!$B$1,0)+1)-MAX(C189,Planning!$B$1)))</f>
      </c>
      <c r="P189" s="11">
        <f>IF(OR(E189="",E189=0),"",G189/E189*O189)</f>
      </c>
      <c r="Q189" s="11">
        <f>IF(OR(E189="",E189=0),"",I189/E189*O189)</f>
      </c>
    </row>
    <row r="190" spans="3:17" x14ac:dyDescent="0.25">
      <c r="C190" s="7"/>
      <c r="D190" s="7"/>
      <c r="E190" s="8">
        <f>IF(AND(ISNUMBER(C190),ISNUMBER(D190)),D190-C190,"")</f>
      </c>
      <c r="G190" s="9"/>
      <c r="H190" s="10"/>
      <c r="I190" s="11">
        <f>IF(G190="","",ROUND(G190*IF(ISNUMBER(H190),H190,0),2))</f>
      </c>
      <c r="J190" s="11">
        <f>IF(G190="","",G190-I190)</f>
      </c>
      <c r="K190" s="9"/>
      <c r="L190" s="11">
        <f>IF(G190="","",G190-IF(ISNUMBER(K190),K190,0))</f>
      </c>
      <c r="M190" s="8">
        <f>IF(OR(A190="",NOT(ISNUMBER(C190)),NOT(ISNUMBER(D190))),"",IF(D190&lt;=C190,"ATTENZIONE: date da controllare",IF(COUNTIFS($A$2:$A$301,A190,$C$2:$C$301,"&lt;"&amp;D190,$D$2:$D$301,"&gt;"&amp;C190)&gt;1,"ATTENZIONE: SOVRAPPOSTA","OK")))</f>
      </c>
      <c r="O190" s="8">
        <f>IF(E190="","",MAX(0,MIN(D190,EOMONTH(Planning!$B$1,0)+1)-MAX(C190,Planning!$B$1)))</f>
      </c>
      <c r="P190" s="11">
        <f>IF(OR(E190="",E190=0),"",G190/E190*O190)</f>
      </c>
      <c r="Q190" s="11">
        <f>IF(OR(E190="",E190=0),"",I190/E190*O190)</f>
      </c>
    </row>
    <row r="191" spans="3:17" x14ac:dyDescent="0.25">
      <c r="C191" s="7"/>
      <c r="D191" s="7"/>
      <c r="E191" s="8">
        <f>IF(AND(ISNUMBER(C191),ISNUMBER(D191)),D191-C191,"")</f>
      </c>
      <c r="G191" s="9"/>
      <c r="H191" s="10"/>
      <c r="I191" s="11">
        <f>IF(G191="","",ROUND(G191*IF(ISNUMBER(H191),H191,0),2))</f>
      </c>
      <c r="J191" s="11">
        <f>IF(G191="","",G191-I191)</f>
      </c>
      <c r="K191" s="9"/>
      <c r="L191" s="11">
        <f>IF(G191="","",G191-IF(ISNUMBER(K191),K191,0))</f>
      </c>
      <c r="M191" s="8">
        <f>IF(OR(A191="",NOT(ISNUMBER(C191)),NOT(ISNUMBER(D191))),"",IF(D191&lt;=C191,"ATTENZIONE: date da controllare",IF(COUNTIFS($A$2:$A$301,A191,$C$2:$C$301,"&lt;"&amp;D191,$D$2:$D$301,"&gt;"&amp;C191)&gt;1,"ATTENZIONE: SOVRAPPOSTA","OK")))</f>
      </c>
      <c r="O191" s="8">
        <f>IF(E191="","",MAX(0,MIN(D191,EOMONTH(Planning!$B$1,0)+1)-MAX(C191,Planning!$B$1)))</f>
      </c>
      <c r="P191" s="11">
        <f>IF(OR(E191="",E191=0),"",G191/E191*O191)</f>
      </c>
      <c r="Q191" s="11">
        <f>IF(OR(E191="",E191=0),"",I191/E191*O191)</f>
      </c>
    </row>
    <row r="192" spans="3:17" x14ac:dyDescent="0.25">
      <c r="C192" s="7"/>
      <c r="D192" s="7"/>
      <c r="E192" s="8">
        <f>IF(AND(ISNUMBER(C192),ISNUMBER(D192)),D192-C192,"")</f>
      </c>
      <c r="G192" s="9"/>
      <c r="H192" s="10"/>
      <c r="I192" s="11">
        <f>IF(G192="","",ROUND(G192*IF(ISNUMBER(H192),H192,0),2))</f>
      </c>
      <c r="J192" s="11">
        <f>IF(G192="","",G192-I192)</f>
      </c>
      <c r="K192" s="9"/>
      <c r="L192" s="11">
        <f>IF(G192="","",G192-IF(ISNUMBER(K192),K192,0))</f>
      </c>
      <c r="M192" s="8">
        <f>IF(OR(A192="",NOT(ISNUMBER(C192)),NOT(ISNUMBER(D192))),"",IF(D192&lt;=C192,"ATTENZIONE: date da controllare",IF(COUNTIFS($A$2:$A$301,A192,$C$2:$C$301,"&lt;"&amp;D192,$D$2:$D$301,"&gt;"&amp;C192)&gt;1,"ATTENZIONE: SOVRAPPOSTA","OK")))</f>
      </c>
      <c r="O192" s="8">
        <f>IF(E192="","",MAX(0,MIN(D192,EOMONTH(Planning!$B$1,0)+1)-MAX(C192,Planning!$B$1)))</f>
      </c>
      <c r="P192" s="11">
        <f>IF(OR(E192="",E192=0),"",G192/E192*O192)</f>
      </c>
      <c r="Q192" s="11">
        <f>IF(OR(E192="",E192=0),"",I192/E192*O192)</f>
      </c>
    </row>
    <row r="193" spans="3:17" x14ac:dyDescent="0.25">
      <c r="C193" s="7"/>
      <c r="D193" s="7"/>
      <c r="E193" s="8">
        <f>IF(AND(ISNUMBER(C193),ISNUMBER(D193)),D193-C193,"")</f>
      </c>
      <c r="G193" s="9"/>
      <c r="H193" s="10"/>
      <c r="I193" s="11">
        <f>IF(G193="","",ROUND(G193*IF(ISNUMBER(H193),H193,0),2))</f>
      </c>
      <c r="J193" s="11">
        <f>IF(G193="","",G193-I193)</f>
      </c>
      <c r="K193" s="9"/>
      <c r="L193" s="11">
        <f>IF(G193="","",G193-IF(ISNUMBER(K193),K193,0))</f>
      </c>
      <c r="M193" s="8">
        <f>IF(OR(A193="",NOT(ISNUMBER(C193)),NOT(ISNUMBER(D193))),"",IF(D193&lt;=C193,"ATTENZIONE: date da controllare",IF(COUNTIFS($A$2:$A$301,A193,$C$2:$C$301,"&lt;"&amp;D193,$D$2:$D$301,"&gt;"&amp;C193)&gt;1,"ATTENZIONE: SOVRAPPOSTA","OK")))</f>
      </c>
      <c r="O193" s="8">
        <f>IF(E193="","",MAX(0,MIN(D193,EOMONTH(Planning!$B$1,0)+1)-MAX(C193,Planning!$B$1)))</f>
      </c>
      <c r="P193" s="11">
        <f>IF(OR(E193="",E193=0),"",G193/E193*O193)</f>
      </c>
      <c r="Q193" s="11">
        <f>IF(OR(E193="",E193=0),"",I193/E193*O193)</f>
      </c>
    </row>
    <row r="194" spans="3:17" x14ac:dyDescent="0.25">
      <c r="C194" s="7"/>
      <c r="D194" s="7"/>
      <c r="E194" s="8">
        <f>IF(AND(ISNUMBER(C194),ISNUMBER(D194)),D194-C194,"")</f>
      </c>
      <c r="G194" s="9"/>
      <c r="H194" s="10"/>
      <c r="I194" s="11">
        <f>IF(G194="","",ROUND(G194*IF(ISNUMBER(H194),H194,0),2))</f>
      </c>
      <c r="J194" s="11">
        <f>IF(G194="","",G194-I194)</f>
      </c>
      <c r="K194" s="9"/>
      <c r="L194" s="11">
        <f>IF(G194="","",G194-IF(ISNUMBER(K194),K194,0))</f>
      </c>
      <c r="M194" s="8">
        <f>IF(OR(A194="",NOT(ISNUMBER(C194)),NOT(ISNUMBER(D194))),"",IF(D194&lt;=C194,"ATTENZIONE: date da controllare",IF(COUNTIFS($A$2:$A$301,A194,$C$2:$C$301,"&lt;"&amp;D194,$D$2:$D$301,"&gt;"&amp;C194)&gt;1,"ATTENZIONE: SOVRAPPOSTA","OK")))</f>
      </c>
      <c r="O194" s="8">
        <f>IF(E194="","",MAX(0,MIN(D194,EOMONTH(Planning!$B$1,0)+1)-MAX(C194,Planning!$B$1)))</f>
      </c>
      <c r="P194" s="11">
        <f>IF(OR(E194="",E194=0),"",G194/E194*O194)</f>
      </c>
      <c r="Q194" s="11">
        <f>IF(OR(E194="",E194=0),"",I194/E194*O194)</f>
      </c>
    </row>
    <row r="195" spans="3:17" x14ac:dyDescent="0.25">
      <c r="C195" s="7"/>
      <c r="D195" s="7"/>
      <c r="E195" s="8">
        <f>IF(AND(ISNUMBER(C195),ISNUMBER(D195)),D195-C195,"")</f>
      </c>
      <c r="G195" s="9"/>
      <c r="H195" s="10"/>
      <c r="I195" s="11">
        <f>IF(G195="","",ROUND(G195*IF(ISNUMBER(H195),H195,0),2))</f>
      </c>
      <c r="J195" s="11">
        <f>IF(G195="","",G195-I195)</f>
      </c>
      <c r="K195" s="9"/>
      <c r="L195" s="11">
        <f>IF(G195="","",G195-IF(ISNUMBER(K195),K195,0))</f>
      </c>
      <c r="M195" s="8">
        <f>IF(OR(A195="",NOT(ISNUMBER(C195)),NOT(ISNUMBER(D195))),"",IF(D195&lt;=C195,"ATTENZIONE: date da controllare",IF(COUNTIFS($A$2:$A$301,A195,$C$2:$C$301,"&lt;"&amp;D195,$D$2:$D$301,"&gt;"&amp;C195)&gt;1,"ATTENZIONE: SOVRAPPOSTA","OK")))</f>
      </c>
      <c r="O195" s="8">
        <f>IF(E195="","",MAX(0,MIN(D195,EOMONTH(Planning!$B$1,0)+1)-MAX(C195,Planning!$B$1)))</f>
      </c>
      <c r="P195" s="11">
        <f>IF(OR(E195="",E195=0),"",G195/E195*O195)</f>
      </c>
      <c r="Q195" s="11">
        <f>IF(OR(E195="",E195=0),"",I195/E195*O195)</f>
      </c>
    </row>
    <row r="196" spans="3:17" x14ac:dyDescent="0.25">
      <c r="C196" s="7"/>
      <c r="D196" s="7"/>
      <c r="E196" s="8">
        <f>IF(AND(ISNUMBER(C196),ISNUMBER(D196)),D196-C196,"")</f>
      </c>
      <c r="G196" s="9"/>
      <c r="H196" s="10"/>
      <c r="I196" s="11">
        <f>IF(G196="","",ROUND(G196*IF(ISNUMBER(H196),H196,0),2))</f>
      </c>
      <c r="J196" s="11">
        <f>IF(G196="","",G196-I196)</f>
      </c>
      <c r="K196" s="9"/>
      <c r="L196" s="11">
        <f>IF(G196="","",G196-IF(ISNUMBER(K196),K196,0))</f>
      </c>
      <c r="M196" s="8">
        <f>IF(OR(A196="",NOT(ISNUMBER(C196)),NOT(ISNUMBER(D196))),"",IF(D196&lt;=C196,"ATTENZIONE: date da controllare",IF(COUNTIFS($A$2:$A$301,A196,$C$2:$C$301,"&lt;"&amp;D196,$D$2:$D$301,"&gt;"&amp;C196)&gt;1,"ATTENZIONE: SOVRAPPOSTA","OK")))</f>
      </c>
      <c r="O196" s="8">
        <f>IF(E196="","",MAX(0,MIN(D196,EOMONTH(Planning!$B$1,0)+1)-MAX(C196,Planning!$B$1)))</f>
      </c>
      <c r="P196" s="11">
        <f>IF(OR(E196="",E196=0),"",G196/E196*O196)</f>
      </c>
      <c r="Q196" s="11">
        <f>IF(OR(E196="",E196=0),"",I196/E196*O196)</f>
      </c>
    </row>
    <row r="197" spans="3:17" x14ac:dyDescent="0.25">
      <c r="C197" s="7"/>
      <c r="D197" s="7"/>
      <c r="E197" s="8">
        <f>IF(AND(ISNUMBER(C197),ISNUMBER(D197)),D197-C197,"")</f>
      </c>
      <c r="G197" s="9"/>
      <c r="H197" s="10"/>
      <c r="I197" s="11">
        <f>IF(G197="","",ROUND(G197*IF(ISNUMBER(H197),H197,0),2))</f>
      </c>
      <c r="J197" s="11">
        <f>IF(G197="","",G197-I197)</f>
      </c>
      <c r="K197" s="9"/>
      <c r="L197" s="11">
        <f>IF(G197="","",G197-IF(ISNUMBER(K197),K197,0))</f>
      </c>
      <c r="M197" s="8">
        <f>IF(OR(A197="",NOT(ISNUMBER(C197)),NOT(ISNUMBER(D197))),"",IF(D197&lt;=C197,"ATTENZIONE: date da controllare",IF(COUNTIFS($A$2:$A$301,A197,$C$2:$C$301,"&lt;"&amp;D197,$D$2:$D$301,"&gt;"&amp;C197)&gt;1,"ATTENZIONE: SOVRAPPOSTA","OK")))</f>
      </c>
      <c r="O197" s="8">
        <f>IF(E197="","",MAX(0,MIN(D197,EOMONTH(Planning!$B$1,0)+1)-MAX(C197,Planning!$B$1)))</f>
      </c>
      <c r="P197" s="11">
        <f>IF(OR(E197="",E197=0),"",G197/E197*O197)</f>
      </c>
      <c r="Q197" s="11">
        <f>IF(OR(E197="",E197=0),"",I197/E197*O197)</f>
      </c>
    </row>
    <row r="198" spans="3:17" x14ac:dyDescent="0.25">
      <c r="C198" s="7"/>
      <c r="D198" s="7"/>
      <c r="E198" s="8">
        <f>IF(AND(ISNUMBER(C198),ISNUMBER(D198)),D198-C198,"")</f>
      </c>
      <c r="G198" s="9"/>
      <c r="H198" s="10"/>
      <c r="I198" s="11">
        <f>IF(G198="","",ROUND(G198*IF(ISNUMBER(H198),H198,0),2))</f>
      </c>
      <c r="J198" s="11">
        <f>IF(G198="","",G198-I198)</f>
      </c>
      <c r="K198" s="9"/>
      <c r="L198" s="11">
        <f>IF(G198="","",G198-IF(ISNUMBER(K198),K198,0))</f>
      </c>
      <c r="M198" s="8">
        <f>IF(OR(A198="",NOT(ISNUMBER(C198)),NOT(ISNUMBER(D198))),"",IF(D198&lt;=C198,"ATTENZIONE: date da controllare",IF(COUNTIFS($A$2:$A$301,A198,$C$2:$C$301,"&lt;"&amp;D198,$D$2:$D$301,"&gt;"&amp;C198)&gt;1,"ATTENZIONE: SOVRAPPOSTA","OK")))</f>
      </c>
      <c r="O198" s="8">
        <f>IF(E198="","",MAX(0,MIN(D198,EOMONTH(Planning!$B$1,0)+1)-MAX(C198,Planning!$B$1)))</f>
      </c>
      <c r="P198" s="11">
        <f>IF(OR(E198="",E198=0),"",G198/E198*O198)</f>
      </c>
      <c r="Q198" s="11">
        <f>IF(OR(E198="",E198=0),"",I198/E198*O198)</f>
      </c>
    </row>
    <row r="199" spans="3:17" x14ac:dyDescent="0.25">
      <c r="C199" s="7"/>
      <c r="D199" s="7"/>
      <c r="E199" s="8">
        <f>IF(AND(ISNUMBER(C199),ISNUMBER(D199)),D199-C199,"")</f>
      </c>
      <c r="G199" s="9"/>
      <c r="H199" s="10"/>
      <c r="I199" s="11">
        <f>IF(G199="","",ROUND(G199*IF(ISNUMBER(H199),H199,0),2))</f>
      </c>
      <c r="J199" s="11">
        <f>IF(G199="","",G199-I199)</f>
      </c>
      <c r="K199" s="9"/>
      <c r="L199" s="11">
        <f>IF(G199="","",G199-IF(ISNUMBER(K199),K199,0))</f>
      </c>
      <c r="M199" s="8">
        <f>IF(OR(A199="",NOT(ISNUMBER(C199)),NOT(ISNUMBER(D199))),"",IF(D199&lt;=C199,"ATTENZIONE: date da controllare",IF(COUNTIFS($A$2:$A$301,A199,$C$2:$C$301,"&lt;"&amp;D199,$D$2:$D$301,"&gt;"&amp;C199)&gt;1,"ATTENZIONE: SOVRAPPOSTA","OK")))</f>
      </c>
      <c r="O199" s="8">
        <f>IF(E199="","",MAX(0,MIN(D199,EOMONTH(Planning!$B$1,0)+1)-MAX(C199,Planning!$B$1)))</f>
      </c>
      <c r="P199" s="11">
        <f>IF(OR(E199="",E199=0),"",G199/E199*O199)</f>
      </c>
      <c r="Q199" s="11">
        <f>IF(OR(E199="",E199=0),"",I199/E199*O199)</f>
      </c>
    </row>
    <row r="200" spans="3:17" x14ac:dyDescent="0.25">
      <c r="C200" s="7"/>
      <c r="D200" s="7"/>
      <c r="E200" s="8">
        <f>IF(AND(ISNUMBER(C200),ISNUMBER(D200)),D200-C200,"")</f>
      </c>
      <c r="G200" s="9"/>
      <c r="H200" s="10"/>
      <c r="I200" s="11">
        <f>IF(G200="","",ROUND(G200*IF(ISNUMBER(H200),H200,0),2))</f>
      </c>
      <c r="J200" s="11">
        <f>IF(G200="","",G200-I200)</f>
      </c>
      <c r="K200" s="9"/>
      <c r="L200" s="11">
        <f>IF(G200="","",G200-IF(ISNUMBER(K200),K200,0))</f>
      </c>
      <c r="M200" s="8">
        <f>IF(OR(A200="",NOT(ISNUMBER(C200)),NOT(ISNUMBER(D200))),"",IF(D200&lt;=C200,"ATTENZIONE: date da controllare",IF(COUNTIFS($A$2:$A$301,A200,$C$2:$C$301,"&lt;"&amp;D200,$D$2:$D$301,"&gt;"&amp;C200)&gt;1,"ATTENZIONE: SOVRAPPOSTA","OK")))</f>
      </c>
      <c r="O200" s="8">
        <f>IF(E200="","",MAX(0,MIN(D200,EOMONTH(Planning!$B$1,0)+1)-MAX(C200,Planning!$B$1)))</f>
      </c>
      <c r="P200" s="11">
        <f>IF(OR(E200="",E200=0),"",G200/E200*O200)</f>
      </c>
      <c r="Q200" s="11">
        <f>IF(OR(E200="",E200=0),"",I200/E200*O200)</f>
      </c>
    </row>
    <row r="201" spans="3:17" x14ac:dyDescent="0.25">
      <c r="C201" s="7"/>
      <c r="D201" s="7"/>
      <c r="E201" s="8">
        <f>IF(AND(ISNUMBER(C201),ISNUMBER(D201)),D201-C201,"")</f>
      </c>
      <c r="G201" s="9"/>
      <c r="H201" s="10"/>
      <c r="I201" s="11">
        <f>IF(G201="","",ROUND(G201*IF(ISNUMBER(H201),H201,0),2))</f>
      </c>
      <c r="J201" s="11">
        <f>IF(G201="","",G201-I201)</f>
      </c>
      <c r="K201" s="9"/>
      <c r="L201" s="11">
        <f>IF(G201="","",G201-IF(ISNUMBER(K201),K201,0))</f>
      </c>
      <c r="M201" s="8">
        <f>IF(OR(A201="",NOT(ISNUMBER(C201)),NOT(ISNUMBER(D201))),"",IF(D201&lt;=C201,"ATTENZIONE: date da controllare",IF(COUNTIFS($A$2:$A$301,A201,$C$2:$C$301,"&lt;"&amp;D201,$D$2:$D$301,"&gt;"&amp;C201)&gt;1,"ATTENZIONE: SOVRAPPOSTA","OK")))</f>
      </c>
      <c r="O201" s="8">
        <f>IF(E201="","",MAX(0,MIN(D201,EOMONTH(Planning!$B$1,0)+1)-MAX(C201,Planning!$B$1)))</f>
      </c>
      <c r="P201" s="11">
        <f>IF(OR(E201="",E201=0),"",G201/E201*O201)</f>
      </c>
      <c r="Q201" s="11">
        <f>IF(OR(E201="",E201=0),"",I201/E201*O201)</f>
      </c>
    </row>
    <row r="202" spans="3:17" x14ac:dyDescent="0.25">
      <c r="C202" s="7"/>
      <c r="D202" s="7"/>
      <c r="E202" s="8">
        <f>IF(AND(ISNUMBER(C202),ISNUMBER(D202)),D202-C202,"")</f>
      </c>
      <c r="G202" s="9"/>
      <c r="H202" s="10"/>
      <c r="I202" s="11">
        <f>IF(G202="","",ROUND(G202*IF(ISNUMBER(H202),H202,0),2))</f>
      </c>
      <c r="J202" s="11">
        <f>IF(G202="","",G202-I202)</f>
      </c>
      <c r="K202" s="9"/>
      <c r="L202" s="11">
        <f>IF(G202="","",G202-IF(ISNUMBER(K202),K202,0))</f>
      </c>
      <c r="M202" s="8">
        <f>IF(OR(A202="",NOT(ISNUMBER(C202)),NOT(ISNUMBER(D202))),"",IF(D202&lt;=C202,"ATTENZIONE: date da controllare",IF(COUNTIFS($A$2:$A$301,A202,$C$2:$C$301,"&lt;"&amp;D202,$D$2:$D$301,"&gt;"&amp;C202)&gt;1,"ATTENZIONE: SOVRAPPOSTA","OK")))</f>
      </c>
      <c r="O202" s="8">
        <f>IF(E202="","",MAX(0,MIN(D202,EOMONTH(Planning!$B$1,0)+1)-MAX(C202,Planning!$B$1)))</f>
      </c>
      <c r="P202" s="11">
        <f>IF(OR(E202="",E202=0),"",G202/E202*O202)</f>
      </c>
      <c r="Q202" s="11">
        <f>IF(OR(E202="",E202=0),"",I202/E202*O202)</f>
      </c>
    </row>
    <row r="203" spans="3:17" x14ac:dyDescent="0.25">
      <c r="C203" s="7"/>
      <c r="D203" s="7"/>
      <c r="E203" s="8">
        <f>IF(AND(ISNUMBER(C203),ISNUMBER(D203)),D203-C203,"")</f>
      </c>
      <c r="G203" s="9"/>
      <c r="H203" s="10"/>
      <c r="I203" s="11">
        <f>IF(G203="","",ROUND(G203*IF(ISNUMBER(H203),H203,0),2))</f>
      </c>
      <c r="J203" s="11">
        <f>IF(G203="","",G203-I203)</f>
      </c>
      <c r="K203" s="9"/>
      <c r="L203" s="11">
        <f>IF(G203="","",G203-IF(ISNUMBER(K203),K203,0))</f>
      </c>
      <c r="M203" s="8">
        <f>IF(OR(A203="",NOT(ISNUMBER(C203)),NOT(ISNUMBER(D203))),"",IF(D203&lt;=C203,"ATTENZIONE: date da controllare",IF(COUNTIFS($A$2:$A$301,A203,$C$2:$C$301,"&lt;"&amp;D203,$D$2:$D$301,"&gt;"&amp;C203)&gt;1,"ATTENZIONE: SOVRAPPOSTA","OK")))</f>
      </c>
      <c r="O203" s="8">
        <f>IF(E203="","",MAX(0,MIN(D203,EOMONTH(Planning!$B$1,0)+1)-MAX(C203,Planning!$B$1)))</f>
      </c>
      <c r="P203" s="11">
        <f>IF(OR(E203="",E203=0),"",G203/E203*O203)</f>
      </c>
      <c r="Q203" s="11">
        <f>IF(OR(E203="",E203=0),"",I203/E203*O203)</f>
      </c>
    </row>
    <row r="204" spans="3:17" x14ac:dyDescent="0.25">
      <c r="C204" s="7"/>
      <c r="D204" s="7"/>
      <c r="E204" s="8">
        <f>IF(AND(ISNUMBER(C204),ISNUMBER(D204)),D204-C204,"")</f>
      </c>
      <c r="G204" s="9"/>
      <c r="H204" s="10"/>
      <c r="I204" s="11">
        <f>IF(G204="","",ROUND(G204*IF(ISNUMBER(H204),H204,0),2))</f>
      </c>
      <c r="J204" s="11">
        <f>IF(G204="","",G204-I204)</f>
      </c>
      <c r="K204" s="9"/>
      <c r="L204" s="11">
        <f>IF(G204="","",G204-IF(ISNUMBER(K204),K204,0))</f>
      </c>
      <c r="M204" s="8">
        <f>IF(OR(A204="",NOT(ISNUMBER(C204)),NOT(ISNUMBER(D204))),"",IF(D204&lt;=C204,"ATTENZIONE: date da controllare",IF(COUNTIFS($A$2:$A$301,A204,$C$2:$C$301,"&lt;"&amp;D204,$D$2:$D$301,"&gt;"&amp;C204)&gt;1,"ATTENZIONE: SOVRAPPOSTA","OK")))</f>
      </c>
      <c r="O204" s="8">
        <f>IF(E204="","",MAX(0,MIN(D204,EOMONTH(Planning!$B$1,0)+1)-MAX(C204,Planning!$B$1)))</f>
      </c>
      <c r="P204" s="11">
        <f>IF(OR(E204="",E204=0),"",G204/E204*O204)</f>
      </c>
      <c r="Q204" s="11">
        <f>IF(OR(E204="",E204=0),"",I204/E204*O204)</f>
      </c>
    </row>
    <row r="205" spans="3:17" x14ac:dyDescent="0.25">
      <c r="C205" s="7"/>
      <c r="D205" s="7"/>
      <c r="E205" s="8">
        <f>IF(AND(ISNUMBER(C205),ISNUMBER(D205)),D205-C205,"")</f>
      </c>
      <c r="G205" s="9"/>
      <c r="H205" s="10"/>
      <c r="I205" s="11">
        <f>IF(G205="","",ROUND(G205*IF(ISNUMBER(H205),H205,0),2))</f>
      </c>
      <c r="J205" s="11">
        <f>IF(G205="","",G205-I205)</f>
      </c>
      <c r="K205" s="9"/>
      <c r="L205" s="11">
        <f>IF(G205="","",G205-IF(ISNUMBER(K205),K205,0))</f>
      </c>
      <c r="M205" s="8">
        <f>IF(OR(A205="",NOT(ISNUMBER(C205)),NOT(ISNUMBER(D205))),"",IF(D205&lt;=C205,"ATTENZIONE: date da controllare",IF(COUNTIFS($A$2:$A$301,A205,$C$2:$C$301,"&lt;"&amp;D205,$D$2:$D$301,"&gt;"&amp;C205)&gt;1,"ATTENZIONE: SOVRAPPOSTA","OK")))</f>
      </c>
      <c r="O205" s="8">
        <f>IF(E205="","",MAX(0,MIN(D205,EOMONTH(Planning!$B$1,0)+1)-MAX(C205,Planning!$B$1)))</f>
      </c>
      <c r="P205" s="11">
        <f>IF(OR(E205="",E205=0),"",G205/E205*O205)</f>
      </c>
      <c r="Q205" s="11">
        <f>IF(OR(E205="",E205=0),"",I205/E205*O205)</f>
      </c>
    </row>
    <row r="206" spans="3:17" x14ac:dyDescent="0.25">
      <c r="C206" s="7"/>
      <c r="D206" s="7"/>
      <c r="E206" s="8">
        <f>IF(AND(ISNUMBER(C206),ISNUMBER(D206)),D206-C206,"")</f>
      </c>
      <c r="G206" s="9"/>
      <c r="H206" s="10"/>
      <c r="I206" s="11">
        <f>IF(G206="","",ROUND(G206*IF(ISNUMBER(H206),H206,0),2))</f>
      </c>
      <c r="J206" s="11">
        <f>IF(G206="","",G206-I206)</f>
      </c>
      <c r="K206" s="9"/>
      <c r="L206" s="11">
        <f>IF(G206="","",G206-IF(ISNUMBER(K206),K206,0))</f>
      </c>
      <c r="M206" s="8">
        <f>IF(OR(A206="",NOT(ISNUMBER(C206)),NOT(ISNUMBER(D206))),"",IF(D206&lt;=C206,"ATTENZIONE: date da controllare",IF(COUNTIFS($A$2:$A$301,A206,$C$2:$C$301,"&lt;"&amp;D206,$D$2:$D$301,"&gt;"&amp;C206)&gt;1,"ATTENZIONE: SOVRAPPOSTA","OK")))</f>
      </c>
      <c r="O206" s="8">
        <f>IF(E206="","",MAX(0,MIN(D206,EOMONTH(Planning!$B$1,0)+1)-MAX(C206,Planning!$B$1)))</f>
      </c>
      <c r="P206" s="11">
        <f>IF(OR(E206="",E206=0),"",G206/E206*O206)</f>
      </c>
      <c r="Q206" s="11">
        <f>IF(OR(E206="",E206=0),"",I206/E206*O206)</f>
      </c>
    </row>
    <row r="207" spans="3:17" x14ac:dyDescent="0.25">
      <c r="C207" s="7"/>
      <c r="D207" s="7"/>
      <c r="E207" s="8">
        <f>IF(AND(ISNUMBER(C207),ISNUMBER(D207)),D207-C207,"")</f>
      </c>
      <c r="G207" s="9"/>
      <c r="H207" s="10"/>
      <c r="I207" s="11">
        <f>IF(G207="","",ROUND(G207*IF(ISNUMBER(H207),H207,0),2))</f>
      </c>
      <c r="J207" s="11">
        <f>IF(G207="","",G207-I207)</f>
      </c>
      <c r="K207" s="9"/>
      <c r="L207" s="11">
        <f>IF(G207="","",G207-IF(ISNUMBER(K207),K207,0))</f>
      </c>
      <c r="M207" s="8">
        <f>IF(OR(A207="",NOT(ISNUMBER(C207)),NOT(ISNUMBER(D207))),"",IF(D207&lt;=C207,"ATTENZIONE: date da controllare",IF(COUNTIFS($A$2:$A$301,A207,$C$2:$C$301,"&lt;"&amp;D207,$D$2:$D$301,"&gt;"&amp;C207)&gt;1,"ATTENZIONE: SOVRAPPOSTA","OK")))</f>
      </c>
      <c r="O207" s="8">
        <f>IF(E207="","",MAX(0,MIN(D207,EOMONTH(Planning!$B$1,0)+1)-MAX(C207,Planning!$B$1)))</f>
      </c>
      <c r="P207" s="11">
        <f>IF(OR(E207="",E207=0),"",G207/E207*O207)</f>
      </c>
      <c r="Q207" s="11">
        <f>IF(OR(E207="",E207=0),"",I207/E207*O207)</f>
      </c>
    </row>
    <row r="208" spans="3:17" x14ac:dyDescent="0.25">
      <c r="C208" s="7"/>
      <c r="D208" s="7"/>
      <c r="E208" s="8">
        <f>IF(AND(ISNUMBER(C208),ISNUMBER(D208)),D208-C208,"")</f>
      </c>
      <c r="G208" s="9"/>
      <c r="H208" s="10"/>
      <c r="I208" s="11">
        <f>IF(G208="","",ROUND(G208*IF(ISNUMBER(H208),H208,0),2))</f>
      </c>
      <c r="J208" s="11">
        <f>IF(G208="","",G208-I208)</f>
      </c>
      <c r="K208" s="9"/>
      <c r="L208" s="11">
        <f>IF(G208="","",G208-IF(ISNUMBER(K208),K208,0))</f>
      </c>
      <c r="M208" s="8">
        <f>IF(OR(A208="",NOT(ISNUMBER(C208)),NOT(ISNUMBER(D208))),"",IF(D208&lt;=C208,"ATTENZIONE: date da controllare",IF(COUNTIFS($A$2:$A$301,A208,$C$2:$C$301,"&lt;"&amp;D208,$D$2:$D$301,"&gt;"&amp;C208)&gt;1,"ATTENZIONE: SOVRAPPOSTA","OK")))</f>
      </c>
      <c r="O208" s="8">
        <f>IF(E208="","",MAX(0,MIN(D208,EOMONTH(Planning!$B$1,0)+1)-MAX(C208,Planning!$B$1)))</f>
      </c>
      <c r="P208" s="11">
        <f>IF(OR(E208="",E208=0),"",G208/E208*O208)</f>
      </c>
      <c r="Q208" s="11">
        <f>IF(OR(E208="",E208=0),"",I208/E208*O208)</f>
      </c>
    </row>
    <row r="209" spans="3:17" x14ac:dyDescent="0.25">
      <c r="C209" s="7"/>
      <c r="D209" s="7"/>
      <c r="E209" s="8">
        <f>IF(AND(ISNUMBER(C209),ISNUMBER(D209)),D209-C209,"")</f>
      </c>
      <c r="G209" s="9"/>
      <c r="H209" s="10"/>
      <c r="I209" s="11">
        <f>IF(G209="","",ROUND(G209*IF(ISNUMBER(H209),H209,0),2))</f>
      </c>
      <c r="J209" s="11">
        <f>IF(G209="","",G209-I209)</f>
      </c>
      <c r="K209" s="9"/>
      <c r="L209" s="11">
        <f>IF(G209="","",G209-IF(ISNUMBER(K209),K209,0))</f>
      </c>
      <c r="M209" s="8">
        <f>IF(OR(A209="",NOT(ISNUMBER(C209)),NOT(ISNUMBER(D209))),"",IF(D209&lt;=C209,"ATTENZIONE: date da controllare",IF(COUNTIFS($A$2:$A$301,A209,$C$2:$C$301,"&lt;"&amp;D209,$D$2:$D$301,"&gt;"&amp;C209)&gt;1,"ATTENZIONE: SOVRAPPOSTA","OK")))</f>
      </c>
      <c r="O209" s="8">
        <f>IF(E209="","",MAX(0,MIN(D209,EOMONTH(Planning!$B$1,0)+1)-MAX(C209,Planning!$B$1)))</f>
      </c>
      <c r="P209" s="11">
        <f>IF(OR(E209="",E209=0),"",G209/E209*O209)</f>
      </c>
      <c r="Q209" s="11">
        <f>IF(OR(E209="",E209=0),"",I209/E209*O209)</f>
      </c>
    </row>
    <row r="210" spans="3:17" x14ac:dyDescent="0.25">
      <c r="C210" s="7"/>
      <c r="D210" s="7"/>
      <c r="E210" s="8">
        <f>IF(AND(ISNUMBER(C210),ISNUMBER(D210)),D210-C210,"")</f>
      </c>
      <c r="G210" s="9"/>
      <c r="H210" s="10"/>
      <c r="I210" s="11">
        <f>IF(G210="","",ROUND(G210*IF(ISNUMBER(H210),H210,0),2))</f>
      </c>
      <c r="J210" s="11">
        <f>IF(G210="","",G210-I210)</f>
      </c>
      <c r="K210" s="9"/>
      <c r="L210" s="11">
        <f>IF(G210="","",G210-IF(ISNUMBER(K210),K210,0))</f>
      </c>
      <c r="M210" s="8">
        <f>IF(OR(A210="",NOT(ISNUMBER(C210)),NOT(ISNUMBER(D210))),"",IF(D210&lt;=C210,"ATTENZIONE: date da controllare",IF(COUNTIFS($A$2:$A$301,A210,$C$2:$C$301,"&lt;"&amp;D210,$D$2:$D$301,"&gt;"&amp;C210)&gt;1,"ATTENZIONE: SOVRAPPOSTA","OK")))</f>
      </c>
      <c r="O210" s="8">
        <f>IF(E210="","",MAX(0,MIN(D210,EOMONTH(Planning!$B$1,0)+1)-MAX(C210,Planning!$B$1)))</f>
      </c>
      <c r="P210" s="11">
        <f>IF(OR(E210="",E210=0),"",G210/E210*O210)</f>
      </c>
      <c r="Q210" s="11">
        <f>IF(OR(E210="",E210=0),"",I210/E210*O210)</f>
      </c>
    </row>
    <row r="211" spans="3:17" x14ac:dyDescent="0.25">
      <c r="C211" s="7"/>
      <c r="D211" s="7"/>
      <c r="E211" s="8">
        <f>IF(AND(ISNUMBER(C211),ISNUMBER(D211)),D211-C211,"")</f>
      </c>
      <c r="G211" s="9"/>
      <c r="H211" s="10"/>
      <c r="I211" s="11">
        <f>IF(G211="","",ROUND(G211*IF(ISNUMBER(H211),H211,0),2))</f>
      </c>
      <c r="J211" s="11">
        <f>IF(G211="","",G211-I211)</f>
      </c>
      <c r="K211" s="9"/>
      <c r="L211" s="11">
        <f>IF(G211="","",G211-IF(ISNUMBER(K211),K211,0))</f>
      </c>
      <c r="M211" s="8">
        <f>IF(OR(A211="",NOT(ISNUMBER(C211)),NOT(ISNUMBER(D211))),"",IF(D211&lt;=C211,"ATTENZIONE: date da controllare",IF(COUNTIFS($A$2:$A$301,A211,$C$2:$C$301,"&lt;"&amp;D211,$D$2:$D$301,"&gt;"&amp;C211)&gt;1,"ATTENZIONE: SOVRAPPOSTA","OK")))</f>
      </c>
      <c r="O211" s="8">
        <f>IF(E211="","",MAX(0,MIN(D211,EOMONTH(Planning!$B$1,0)+1)-MAX(C211,Planning!$B$1)))</f>
      </c>
      <c r="P211" s="11">
        <f>IF(OR(E211="",E211=0),"",G211/E211*O211)</f>
      </c>
      <c r="Q211" s="11">
        <f>IF(OR(E211="",E211=0),"",I211/E211*O211)</f>
      </c>
    </row>
    <row r="212" spans="3:17" x14ac:dyDescent="0.25">
      <c r="C212" s="7"/>
      <c r="D212" s="7"/>
      <c r="E212" s="8">
        <f>IF(AND(ISNUMBER(C212),ISNUMBER(D212)),D212-C212,"")</f>
      </c>
      <c r="G212" s="9"/>
      <c r="H212" s="10"/>
      <c r="I212" s="11">
        <f>IF(G212="","",ROUND(G212*IF(ISNUMBER(H212),H212,0),2))</f>
      </c>
      <c r="J212" s="11">
        <f>IF(G212="","",G212-I212)</f>
      </c>
      <c r="K212" s="9"/>
      <c r="L212" s="11">
        <f>IF(G212="","",G212-IF(ISNUMBER(K212),K212,0))</f>
      </c>
      <c r="M212" s="8">
        <f>IF(OR(A212="",NOT(ISNUMBER(C212)),NOT(ISNUMBER(D212))),"",IF(D212&lt;=C212,"ATTENZIONE: date da controllare",IF(COUNTIFS($A$2:$A$301,A212,$C$2:$C$301,"&lt;"&amp;D212,$D$2:$D$301,"&gt;"&amp;C212)&gt;1,"ATTENZIONE: SOVRAPPOSTA","OK")))</f>
      </c>
      <c r="O212" s="8">
        <f>IF(E212="","",MAX(0,MIN(D212,EOMONTH(Planning!$B$1,0)+1)-MAX(C212,Planning!$B$1)))</f>
      </c>
      <c r="P212" s="11">
        <f>IF(OR(E212="",E212=0),"",G212/E212*O212)</f>
      </c>
      <c r="Q212" s="11">
        <f>IF(OR(E212="",E212=0),"",I212/E212*O212)</f>
      </c>
    </row>
    <row r="213" spans="3:17" x14ac:dyDescent="0.25">
      <c r="C213" s="7"/>
      <c r="D213" s="7"/>
      <c r="E213" s="8">
        <f>IF(AND(ISNUMBER(C213),ISNUMBER(D213)),D213-C213,"")</f>
      </c>
      <c r="G213" s="9"/>
      <c r="H213" s="10"/>
      <c r="I213" s="11">
        <f>IF(G213="","",ROUND(G213*IF(ISNUMBER(H213),H213,0),2))</f>
      </c>
      <c r="J213" s="11">
        <f>IF(G213="","",G213-I213)</f>
      </c>
      <c r="K213" s="9"/>
      <c r="L213" s="11">
        <f>IF(G213="","",G213-IF(ISNUMBER(K213),K213,0))</f>
      </c>
      <c r="M213" s="8">
        <f>IF(OR(A213="",NOT(ISNUMBER(C213)),NOT(ISNUMBER(D213))),"",IF(D213&lt;=C213,"ATTENZIONE: date da controllare",IF(COUNTIFS($A$2:$A$301,A213,$C$2:$C$301,"&lt;"&amp;D213,$D$2:$D$301,"&gt;"&amp;C213)&gt;1,"ATTENZIONE: SOVRAPPOSTA","OK")))</f>
      </c>
      <c r="O213" s="8">
        <f>IF(E213="","",MAX(0,MIN(D213,EOMONTH(Planning!$B$1,0)+1)-MAX(C213,Planning!$B$1)))</f>
      </c>
      <c r="P213" s="11">
        <f>IF(OR(E213="",E213=0),"",G213/E213*O213)</f>
      </c>
      <c r="Q213" s="11">
        <f>IF(OR(E213="",E213=0),"",I213/E213*O213)</f>
      </c>
    </row>
    <row r="214" spans="3:17" x14ac:dyDescent="0.25">
      <c r="C214" s="7"/>
      <c r="D214" s="7"/>
      <c r="E214" s="8">
        <f>IF(AND(ISNUMBER(C214),ISNUMBER(D214)),D214-C214,"")</f>
      </c>
      <c r="G214" s="9"/>
      <c r="H214" s="10"/>
      <c r="I214" s="11">
        <f>IF(G214="","",ROUND(G214*IF(ISNUMBER(H214),H214,0),2))</f>
      </c>
      <c r="J214" s="11">
        <f>IF(G214="","",G214-I214)</f>
      </c>
      <c r="K214" s="9"/>
      <c r="L214" s="11">
        <f>IF(G214="","",G214-IF(ISNUMBER(K214),K214,0))</f>
      </c>
      <c r="M214" s="8">
        <f>IF(OR(A214="",NOT(ISNUMBER(C214)),NOT(ISNUMBER(D214))),"",IF(D214&lt;=C214,"ATTENZIONE: date da controllare",IF(COUNTIFS($A$2:$A$301,A214,$C$2:$C$301,"&lt;"&amp;D214,$D$2:$D$301,"&gt;"&amp;C214)&gt;1,"ATTENZIONE: SOVRAPPOSTA","OK")))</f>
      </c>
      <c r="O214" s="8">
        <f>IF(E214="","",MAX(0,MIN(D214,EOMONTH(Planning!$B$1,0)+1)-MAX(C214,Planning!$B$1)))</f>
      </c>
      <c r="P214" s="11">
        <f>IF(OR(E214="",E214=0),"",G214/E214*O214)</f>
      </c>
      <c r="Q214" s="11">
        <f>IF(OR(E214="",E214=0),"",I214/E214*O214)</f>
      </c>
    </row>
    <row r="215" spans="3:17" x14ac:dyDescent="0.25">
      <c r="C215" s="7"/>
      <c r="D215" s="7"/>
      <c r="E215" s="8">
        <f>IF(AND(ISNUMBER(C215),ISNUMBER(D215)),D215-C215,"")</f>
      </c>
      <c r="G215" s="9"/>
      <c r="H215" s="10"/>
      <c r="I215" s="11">
        <f>IF(G215="","",ROUND(G215*IF(ISNUMBER(H215),H215,0),2))</f>
      </c>
      <c r="J215" s="11">
        <f>IF(G215="","",G215-I215)</f>
      </c>
      <c r="K215" s="9"/>
      <c r="L215" s="11">
        <f>IF(G215="","",G215-IF(ISNUMBER(K215),K215,0))</f>
      </c>
      <c r="M215" s="8">
        <f>IF(OR(A215="",NOT(ISNUMBER(C215)),NOT(ISNUMBER(D215))),"",IF(D215&lt;=C215,"ATTENZIONE: date da controllare",IF(COUNTIFS($A$2:$A$301,A215,$C$2:$C$301,"&lt;"&amp;D215,$D$2:$D$301,"&gt;"&amp;C215)&gt;1,"ATTENZIONE: SOVRAPPOSTA","OK")))</f>
      </c>
      <c r="O215" s="8">
        <f>IF(E215="","",MAX(0,MIN(D215,EOMONTH(Planning!$B$1,0)+1)-MAX(C215,Planning!$B$1)))</f>
      </c>
      <c r="P215" s="11">
        <f>IF(OR(E215="",E215=0),"",G215/E215*O215)</f>
      </c>
      <c r="Q215" s="11">
        <f>IF(OR(E215="",E215=0),"",I215/E215*O215)</f>
      </c>
    </row>
    <row r="216" spans="3:17" x14ac:dyDescent="0.25">
      <c r="C216" s="7"/>
      <c r="D216" s="7"/>
      <c r="E216" s="8">
        <f>IF(AND(ISNUMBER(C216),ISNUMBER(D216)),D216-C216,"")</f>
      </c>
      <c r="G216" s="9"/>
      <c r="H216" s="10"/>
      <c r="I216" s="11">
        <f>IF(G216="","",ROUND(G216*IF(ISNUMBER(H216),H216,0),2))</f>
      </c>
      <c r="J216" s="11">
        <f>IF(G216="","",G216-I216)</f>
      </c>
      <c r="K216" s="9"/>
      <c r="L216" s="11">
        <f>IF(G216="","",G216-IF(ISNUMBER(K216),K216,0))</f>
      </c>
      <c r="M216" s="8">
        <f>IF(OR(A216="",NOT(ISNUMBER(C216)),NOT(ISNUMBER(D216))),"",IF(D216&lt;=C216,"ATTENZIONE: date da controllare",IF(COUNTIFS($A$2:$A$301,A216,$C$2:$C$301,"&lt;"&amp;D216,$D$2:$D$301,"&gt;"&amp;C216)&gt;1,"ATTENZIONE: SOVRAPPOSTA","OK")))</f>
      </c>
      <c r="O216" s="8">
        <f>IF(E216="","",MAX(0,MIN(D216,EOMONTH(Planning!$B$1,0)+1)-MAX(C216,Planning!$B$1)))</f>
      </c>
      <c r="P216" s="11">
        <f>IF(OR(E216="",E216=0),"",G216/E216*O216)</f>
      </c>
      <c r="Q216" s="11">
        <f>IF(OR(E216="",E216=0),"",I216/E216*O216)</f>
      </c>
    </row>
    <row r="217" spans="3:17" x14ac:dyDescent="0.25">
      <c r="C217" s="7"/>
      <c r="D217" s="7"/>
      <c r="E217" s="8">
        <f>IF(AND(ISNUMBER(C217),ISNUMBER(D217)),D217-C217,"")</f>
      </c>
      <c r="G217" s="9"/>
      <c r="H217" s="10"/>
      <c r="I217" s="11">
        <f>IF(G217="","",ROUND(G217*IF(ISNUMBER(H217),H217,0),2))</f>
      </c>
      <c r="J217" s="11">
        <f>IF(G217="","",G217-I217)</f>
      </c>
      <c r="K217" s="9"/>
      <c r="L217" s="11">
        <f>IF(G217="","",G217-IF(ISNUMBER(K217),K217,0))</f>
      </c>
      <c r="M217" s="8">
        <f>IF(OR(A217="",NOT(ISNUMBER(C217)),NOT(ISNUMBER(D217))),"",IF(D217&lt;=C217,"ATTENZIONE: date da controllare",IF(COUNTIFS($A$2:$A$301,A217,$C$2:$C$301,"&lt;"&amp;D217,$D$2:$D$301,"&gt;"&amp;C217)&gt;1,"ATTENZIONE: SOVRAPPOSTA","OK")))</f>
      </c>
      <c r="O217" s="8">
        <f>IF(E217="","",MAX(0,MIN(D217,EOMONTH(Planning!$B$1,0)+1)-MAX(C217,Planning!$B$1)))</f>
      </c>
      <c r="P217" s="11">
        <f>IF(OR(E217="",E217=0),"",G217/E217*O217)</f>
      </c>
      <c r="Q217" s="11">
        <f>IF(OR(E217="",E217=0),"",I217/E217*O217)</f>
      </c>
    </row>
    <row r="218" spans="3:17" x14ac:dyDescent="0.25">
      <c r="C218" s="7"/>
      <c r="D218" s="7"/>
      <c r="E218" s="8">
        <f>IF(AND(ISNUMBER(C218),ISNUMBER(D218)),D218-C218,"")</f>
      </c>
      <c r="G218" s="9"/>
      <c r="H218" s="10"/>
      <c r="I218" s="11">
        <f>IF(G218="","",ROUND(G218*IF(ISNUMBER(H218),H218,0),2))</f>
      </c>
      <c r="J218" s="11">
        <f>IF(G218="","",G218-I218)</f>
      </c>
      <c r="K218" s="9"/>
      <c r="L218" s="11">
        <f>IF(G218="","",G218-IF(ISNUMBER(K218),K218,0))</f>
      </c>
      <c r="M218" s="8">
        <f>IF(OR(A218="",NOT(ISNUMBER(C218)),NOT(ISNUMBER(D218))),"",IF(D218&lt;=C218,"ATTENZIONE: date da controllare",IF(COUNTIFS($A$2:$A$301,A218,$C$2:$C$301,"&lt;"&amp;D218,$D$2:$D$301,"&gt;"&amp;C218)&gt;1,"ATTENZIONE: SOVRAPPOSTA","OK")))</f>
      </c>
      <c r="O218" s="8">
        <f>IF(E218="","",MAX(0,MIN(D218,EOMONTH(Planning!$B$1,0)+1)-MAX(C218,Planning!$B$1)))</f>
      </c>
      <c r="P218" s="11">
        <f>IF(OR(E218="",E218=0),"",G218/E218*O218)</f>
      </c>
      <c r="Q218" s="11">
        <f>IF(OR(E218="",E218=0),"",I218/E218*O218)</f>
      </c>
    </row>
    <row r="219" spans="3:17" x14ac:dyDescent="0.25">
      <c r="C219" s="7"/>
      <c r="D219" s="7"/>
      <c r="E219" s="8">
        <f>IF(AND(ISNUMBER(C219),ISNUMBER(D219)),D219-C219,"")</f>
      </c>
      <c r="G219" s="9"/>
      <c r="H219" s="10"/>
      <c r="I219" s="11">
        <f>IF(G219="","",ROUND(G219*IF(ISNUMBER(H219),H219,0),2))</f>
      </c>
      <c r="J219" s="11">
        <f>IF(G219="","",G219-I219)</f>
      </c>
      <c r="K219" s="9"/>
      <c r="L219" s="11">
        <f>IF(G219="","",G219-IF(ISNUMBER(K219),K219,0))</f>
      </c>
      <c r="M219" s="8">
        <f>IF(OR(A219="",NOT(ISNUMBER(C219)),NOT(ISNUMBER(D219))),"",IF(D219&lt;=C219,"ATTENZIONE: date da controllare",IF(COUNTIFS($A$2:$A$301,A219,$C$2:$C$301,"&lt;"&amp;D219,$D$2:$D$301,"&gt;"&amp;C219)&gt;1,"ATTENZIONE: SOVRAPPOSTA","OK")))</f>
      </c>
      <c r="O219" s="8">
        <f>IF(E219="","",MAX(0,MIN(D219,EOMONTH(Planning!$B$1,0)+1)-MAX(C219,Planning!$B$1)))</f>
      </c>
      <c r="P219" s="11">
        <f>IF(OR(E219="",E219=0),"",G219/E219*O219)</f>
      </c>
      <c r="Q219" s="11">
        <f>IF(OR(E219="",E219=0),"",I219/E219*O219)</f>
      </c>
    </row>
    <row r="220" spans="3:17" x14ac:dyDescent="0.25">
      <c r="C220" s="7"/>
      <c r="D220" s="7"/>
      <c r="E220" s="8">
        <f>IF(AND(ISNUMBER(C220),ISNUMBER(D220)),D220-C220,"")</f>
      </c>
      <c r="G220" s="9"/>
      <c r="H220" s="10"/>
      <c r="I220" s="11">
        <f>IF(G220="","",ROUND(G220*IF(ISNUMBER(H220),H220,0),2))</f>
      </c>
      <c r="J220" s="11">
        <f>IF(G220="","",G220-I220)</f>
      </c>
      <c r="K220" s="9"/>
      <c r="L220" s="11">
        <f>IF(G220="","",G220-IF(ISNUMBER(K220),K220,0))</f>
      </c>
      <c r="M220" s="8">
        <f>IF(OR(A220="",NOT(ISNUMBER(C220)),NOT(ISNUMBER(D220))),"",IF(D220&lt;=C220,"ATTENZIONE: date da controllare",IF(COUNTIFS($A$2:$A$301,A220,$C$2:$C$301,"&lt;"&amp;D220,$D$2:$D$301,"&gt;"&amp;C220)&gt;1,"ATTENZIONE: SOVRAPPOSTA","OK")))</f>
      </c>
      <c r="O220" s="8">
        <f>IF(E220="","",MAX(0,MIN(D220,EOMONTH(Planning!$B$1,0)+1)-MAX(C220,Planning!$B$1)))</f>
      </c>
      <c r="P220" s="11">
        <f>IF(OR(E220="",E220=0),"",G220/E220*O220)</f>
      </c>
      <c r="Q220" s="11">
        <f>IF(OR(E220="",E220=0),"",I220/E220*O220)</f>
      </c>
    </row>
    <row r="221" spans="3:17" x14ac:dyDescent="0.25">
      <c r="C221" s="7"/>
      <c r="D221" s="7"/>
      <c r="E221" s="8">
        <f>IF(AND(ISNUMBER(C221),ISNUMBER(D221)),D221-C221,"")</f>
      </c>
      <c r="G221" s="9"/>
      <c r="H221" s="10"/>
      <c r="I221" s="11">
        <f>IF(G221="","",ROUND(G221*IF(ISNUMBER(H221),H221,0),2))</f>
      </c>
      <c r="J221" s="11">
        <f>IF(G221="","",G221-I221)</f>
      </c>
      <c r="K221" s="9"/>
      <c r="L221" s="11">
        <f>IF(G221="","",G221-IF(ISNUMBER(K221),K221,0))</f>
      </c>
      <c r="M221" s="8">
        <f>IF(OR(A221="",NOT(ISNUMBER(C221)),NOT(ISNUMBER(D221))),"",IF(D221&lt;=C221,"ATTENZIONE: date da controllare",IF(COUNTIFS($A$2:$A$301,A221,$C$2:$C$301,"&lt;"&amp;D221,$D$2:$D$301,"&gt;"&amp;C221)&gt;1,"ATTENZIONE: SOVRAPPOSTA","OK")))</f>
      </c>
      <c r="O221" s="8">
        <f>IF(E221="","",MAX(0,MIN(D221,EOMONTH(Planning!$B$1,0)+1)-MAX(C221,Planning!$B$1)))</f>
      </c>
      <c r="P221" s="11">
        <f>IF(OR(E221="",E221=0),"",G221/E221*O221)</f>
      </c>
      <c r="Q221" s="11">
        <f>IF(OR(E221="",E221=0),"",I221/E221*O221)</f>
      </c>
    </row>
    <row r="222" spans="3:17" x14ac:dyDescent="0.25">
      <c r="C222" s="7"/>
      <c r="D222" s="7"/>
      <c r="E222" s="8">
        <f>IF(AND(ISNUMBER(C222),ISNUMBER(D222)),D222-C222,"")</f>
      </c>
      <c r="G222" s="9"/>
      <c r="H222" s="10"/>
      <c r="I222" s="11">
        <f>IF(G222="","",ROUND(G222*IF(ISNUMBER(H222),H222,0),2))</f>
      </c>
      <c r="J222" s="11">
        <f>IF(G222="","",G222-I222)</f>
      </c>
      <c r="K222" s="9"/>
      <c r="L222" s="11">
        <f>IF(G222="","",G222-IF(ISNUMBER(K222),K222,0))</f>
      </c>
      <c r="M222" s="8">
        <f>IF(OR(A222="",NOT(ISNUMBER(C222)),NOT(ISNUMBER(D222))),"",IF(D222&lt;=C222,"ATTENZIONE: date da controllare",IF(COUNTIFS($A$2:$A$301,A222,$C$2:$C$301,"&lt;"&amp;D222,$D$2:$D$301,"&gt;"&amp;C222)&gt;1,"ATTENZIONE: SOVRAPPOSTA","OK")))</f>
      </c>
      <c r="O222" s="8">
        <f>IF(E222="","",MAX(0,MIN(D222,EOMONTH(Planning!$B$1,0)+1)-MAX(C222,Planning!$B$1)))</f>
      </c>
      <c r="P222" s="11">
        <f>IF(OR(E222="",E222=0),"",G222/E222*O222)</f>
      </c>
      <c r="Q222" s="11">
        <f>IF(OR(E222="",E222=0),"",I222/E222*O222)</f>
      </c>
    </row>
    <row r="223" spans="3:17" x14ac:dyDescent="0.25">
      <c r="C223" s="7"/>
      <c r="D223" s="7"/>
      <c r="E223" s="8">
        <f>IF(AND(ISNUMBER(C223),ISNUMBER(D223)),D223-C223,"")</f>
      </c>
      <c r="G223" s="9"/>
      <c r="H223" s="10"/>
      <c r="I223" s="11">
        <f>IF(G223="","",ROUND(G223*IF(ISNUMBER(H223),H223,0),2))</f>
      </c>
      <c r="J223" s="11">
        <f>IF(G223="","",G223-I223)</f>
      </c>
      <c r="K223" s="9"/>
      <c r="L223" s="11">
        <f>IF(G223="","",G223-IF(ISNUMBER(K223),K223,0))</f>
      </c>
      <c r="M223" s="8">
        <f>IF(OR(A223="",NOT(ISNUMBER(C223)),NOT(ISNUMBER(D223))),"",IF(D223&lt;=C223,"ATTENZIONE: date da controllare",IF(COUNTIFS($A$2:$A$301,A223,$C$2:$C$301,"&lt;"&amp;D223,$D$2:$D$301,"&gt;"&amp;C223)&gt;1,"ATTENZIONE: SOVRAPPOSTA","OK")))</f>
      </c>
      <c r="O223" s="8">
        <f>IF(E223="","",MAX(0,MIN(D223,EOMONTH(Planning!$B$1,0)+1)-MAX(C223,Planning!$B$1)))</f>
      </c>
      <c r="P223" s="11">
        <f>IF(OR(E223="",E223=0),"",G223/E223*O223)</f>
      </c>
      <c r="Q223" s="11">
        <f>IF(OR(E223="",E223=0),"",I223/E223*O223)</f>
      </c>
    </row>
    <row r="224" spans="3:17" x14ac:dyDescent="0.25">
      <c r="C224" s="7"/>
      <c r="D224" s="7"/>
      <c r="E224" s="8">
        <f>IF(AND(ISNUMBER(C224),ISNUMBER(D224)),D224-C224,"")</f>
      </c>
      <c r="G224" s="9"/>
      <c r="H224" s="10"/>
      <c r="I224" s="11">
        <f>IF(G224="","",ROUND(G224*IF(ISNUMBER(H224),H224,0),2))</f>
      </c>
      <c r="J224" s="11">
        <f>IF(G224="","",G224-I224)</f>
      </c>
      <c r="K224" s="9"/>
      <c r="L224" s="11">
        <f>IF(G224="","",G224-IF(ISNUMBER(K224),K224,0))</f>
      </c>
      <c r="M224" s="8">
        <f>IF(OR(A224="",NOT(ISNUMBER(C224)),NOT(ISNUMBER(D224))),"",IF(D224&lt;=C224,"ATTENZIONE: date da controllare",IF(COUNTIFS($A$2:$A$301,A224,$C$2:$C$301,"&lt;"&amp;D224,$D$2:$D$301,"&gt;"&amp;C224)&gt;1,"ATTENZIONE: SOVRAPPOSTA","OK")))</f>
      </c>
      <c r="O224" s="8">
        <f>IF(E224="","",MAX(0,MIN(D224,EOMONTH(Planning!$B$1,0)+1)-MAX(C224,Planning!$B$1)))</f>
      </c>
      <c r="P224" s="11">
        <f>IF(OR(E224="",E224=0),"",G224/E224*O224)</f>
      </c>
      <c r="Q224" s="11">
        <f>IF(OR(E224="",E224=0),"",I224/E224*O224)</f>
      </c>
    </row>
    <row r="225" spans="3:17" x14ac:dyDescent="0.25">
      <c r="C225" s="7"/>
      <c r="D225" s="7"/>
      <c r="E225" s="8">
        <f>IF(AND(ISNUMBER(C225),ISNUMBER(D225)),D225-C225,"")</f>
      </c>
      <c r="G225" s="9"/>
      <c r="H225" s="10"/>
      <c r="I225" s="11">
        <f>IF(G225="","",ROUND(G225*IF(ISNUMBER(H225),H225,0),2))</f>
      </c>
      <c r="J225" s="11">
        <f>IF(G225="","",G225-I225)</f>
      </c>
      <c r="K225" s="9"/>
      <c r="L225" s="11">
        <f>IF(G225="","",G225-IF(ISNUMBER(K225),K225,0))</f>
      </c>
      <c r="M225" s="8">
        <f>IF(OR(A225="",NOT(ISNUMBER(C225)),NOT(ISNUMBER(D225))),"",IF(D225&lt;=C225,"ATTENZIONE: date da controllare",IF(COUNTIFS($A$2:$A$301,A225,$C$2:$C$301,"&lt;"&amp;D225,$D$2:$D$301,"&gt;"&amp;C225)&gt;1,"ATTENZIONE: SOVRAPPOSTA","OK")))</f>
      </c>
      <c r="O225" s="8">
        <f>IF(E225="","",MAX(0,MIN(D225,EOMONTH(Planning!$B$1,0)+1)-MAX(C225,Planning!$B$1)))</f>
      </c>
      <c r="P225" s="11">
        <f>IF(OR(E225="",E225=0),"",G225/E225*O225)</f>
      </c>
      <c r="Q225" s="11">
        <f>IF(OR(E225="",E225=0),"",I225/E225*O225)</f>
      </c>
    </row>
    <row r="226" spans="3:17" x14ac:dyDescent="0.25">
      <c r="C226" s="7"/>
      <c r="D226" s="7"/>
      <c r="E226" s="8">
        <f>IF(AND(ISNUMBER(C226),ISNUMBER(D226)),D226-C226,"")</f>
      </c>
      <c r="G226" s="9"/>
      <c r="H226" s="10"/>
      <c r="I226" s="11">
        <f>IF(G226="","",ROUND(G226*IF(ISNUMBER(H226),H226,0),2))</f>
      </c>
      <c r="J226" s="11">
        <f>IF(G226="","",G226-I226)</f>
      </c>
      <c r="K226" s="9"/>
      <c r="L226" s="11">
        <f>IF(G226="","",G226-IF(ISNUMBER(K226),K226,0))</f>
      </c>
      <c r="M226" s="8">
        <f>IF(OR(A226="",NOT(ISNUMBER(C226)),NOT(ISNUMBER(D226))),"",IF(D226&lt;=C226,"ATTENZIONE: date da controllare",IF(COUNTIFS($A$2:$A$301,A226,$C$2:$C$301,"&lt;"&amp;D226,$D$2:$D$301,"&gt;"&amp;C226)&gt;1,"ATTENZIONE: SOVRAPPOSTA","OK")))</f>
      </c>
      <c r="O226" s="8">
        <f>IF(E226="","",MAX(0,MIN(D226,EOMONTH(Planning!$B$1,0)+1)-MAX(C226,Planning!$B$1)))</f>
      </c>
      <c r="P226" s="11">
        <f>IF(OR(E226="",E226=0),"",G226/E226*O226)</f>
      </c>
      <c r="Q226" s="11">
        <f>IF(OR(E226="",E226=0),"",I226/E226*O226)</f>
      </c>
    </row>
    <row r="227" spans="3:17" x14ac:dyDescent="0.25">
      <c r="C227" s="7"/>
      <c r="D227" s="7"/>
      <c r="E227" s="8">
        <f>IF(AND(ISNUMBER(C227),ISNUMBER(D227)),D227-C227,"")</f>
      </c>
      <c r="G227" s="9"/>
      <c r="H227" s="10"/>
      <c r="I227" s="11">
        <f>IF(G227="","",ROUND(G227*IF(ISNUMBER(H227),H227,0),2))</f>
      </c>
      <c r="J227" s="11">
        <f>IF(G227="","",G227-I227)</f>
      </c>
      <c r="K227" s="9"/>
      <c r="L227" s="11">
        <f>IF(G227="","",G227-IF(ISNUMBER(K227),K227,0))</f>
      </c>
      <c r="M227" s="8">
        <f>IF(OR(A227="",NOT(ISNUMBER(C227)),NOT(ISNUMBER(D227))),"",IF(D227&lt;=C227,"ATTENZIONE: date da controllare",IF(COUNTIFS($A$2:$A$301,A227,$C$2:$C$301,"&lt;"&amp;D227,$D$2:$D$301,"&gt;"&amp;C227)&gt;1,"ATTENZIONE: SOVRAPPOSTA","OK")))</f>
      </c>
      <c r="O227" s="8">
        <f>IF(E227="","",MAX(0,MIN(D227,EOMONTH(Planning!$B$1,0)+1)-MAX(C227,Planning!$B$1)))</f>
      </c>
      <c r="P227" s="11">
        <f>IF(OR(E227="",E227=0),"",G227/E227*O227)</f>
      </c>
      <c r="Q227" s="11">
        <f>IF(OR(E227="",E227=0),"",I227/E227*O227)</f>
      </c>
    </row>
    <row r="228" spans="3:17" x14ac:dyDescent="0.25">
      <c r="C228" s="7"/>
      <c r="D228" s="7"/>
      <c r="E228" s="8">
        <f>IF(AND(ISNUMBER(C228),ISNUMBER(D228)),D228-C228,"")</f>
      </c>
      <c r="G228" s="9"/>
      <c r="H228" s="10"/>
      <c r="I228" s="11">
        <f>IF(G228="","",ROUND(G228*IF(ISNUMBER(H228),H228,0),2))</f>
      </c>
      <c r="J228" s="11">
        <f>IF(G228="","",G228-I228)</f>
      </c>
      <c r="K228" s="9"/>
      <c r="L228" s="11">
        <f>IF(G228="","",G228-IF(ISNUMBER(K228),K228,0))</f>
      </c>
      <c r="M228" s="8">
        <f>IF(OR(A228="",NOT(ISNUMBER(C228)),NOT(ISNUMBER(D228))),"",IF(D228&lt;=C228,"ATTENZIONE: date da controllare",IF(COUNTIFS($A$2:$A$301,A228,$C$2:$C$301,"&lt;"&amp;D228,$D$2:$D$301,"&gt;"&amp;C228)&gt;1,"ATTENZIONE: SOVRAPPOSTA","OK")))</f>
      </c>
      <c r="O228" s="8">
        <f>IF(E228="","",MAX(0,MIN(D228,EOMONTH(Planning!$B$1,0)+1)-MAX(C228,Planning!$B$1)))</f>
      </c>
      <c r="P228" s="11">
        <f>IF(OR(E228="",E228=0),"",G228/E228*O228)</f>
      </c>
      <c r="Q228" s="11">
        <f>IF(OR(E228="",E228=0),"",I228/E228*O228)</f>
      </c>
    </row>
    <row r="229" spans="3:17" x14ac:dyDescent="0.25">
      <c r="C229" s="7"/>
      <c r="D229" s="7"/>
      <c r="E229" s="8">
        <f>IF(AND(ISNUMBER(C229),ISNUMBER(D229)),D229-C229,"")</f>
      </c>
      <c r="G229" s="9"/>
      <c r="H229" s="10"/>
      <c r="I229" s="11">
        <f>IF(G229="","",ROUND(G229*IF(ISNUMBER(H229),H229,0),2))</f>
      </c>
      <c r="J229" s="11">
        <f>IF(G229="","",G229-I229)</f>
      </c>
      <c r="K229" s="9"/>
      <c r="L229" s="11">
        <f>IF(G229="","",G229-IF(ISNUMBER(K229),K229,0))</f>
      </c>
      <c r="M229" s="8">
        <f>IF(OR(A229="",NOT(ISNUMBER(C229)),NOT(ISNUMBER(D229))),"",IF(D229&lt;=C229,"ATTENZIONE: date da controllare",IF(COUNTIFS($A$2:$A$301,A229,$C$2:$C$301,"&lt;"&amp;D229,$D$2:$D$301,"&gt;"&amp;C229)&gt;1,"ATTENZIONE: SOVRAPPOSTA","OK")))</f>
      </c>
      <c r="O229" s="8">
        <f>IF(E229="","",MAX(0,MIN(D229,EOMONTH(Planning!$B$1,0)+1)-MAX(C229,Planning!$B$1)))</f>
      </c>
      <c r="P229" s="11">
        <f>IF(OR(E229="",E229=0),"",G229/E229*O229)</f>
      </c>
      <c r="Q229" s="11">
        <f>IF(OR(E229="",E229=0),"",I229/E229*O229)</f>
      </c>
    </row>
    <row r="230" spans="3:17" x14ac:dyDescent="0.25">
      <c r="C230" s="7"/>
      <c r="D230" s="7"/>
      <c r="E230" s="8">
        <f>IF(AND(ISNUMBER(C230),ISNUMBER(D230)),D230-C230,"")</f>
      </c>
      <c r="G230" s="9"/>
      <c r="H230" s="10"/>
      <c r="I230" s="11">
        <f>IF(G230="","",ROUND(G230*IF(ISNUMBER(H230),H230,0),2))</f>
      </c>
      <c r="J230" s="11">
        <f>IF(G230="","",G230-I230)</f>
      </c>
      <c r="K230" s="9"/>
      <c r="L230" s="11">
        <f>IF(G230="","",G230-IF(ISNUMBER(K230),K230,0))</f>
      </c>
      <c r="M230" s="8">
        <f>IF(OR(A230="",NOT(ISNUMBER(C230)),NOT(ISNUMBER(D230))),"",IF(D230&lt;=C230,"ATTENZIONE: date da controllare",IF(COUNTIFS($A$2:$A$301,A230,$C$2:$C$301,"&lt;"&amp;D230,$D$2:$D$301,"&gt;"&amp;C230)&gt;1,"ATTENZIONE: SOVRAPPOSTA","OK")))</f>
      </c>
      <c r="O230" s="8">
        <f>IF(E230="","",MAX(0,MIN(D230,EOMONTH(Planning!$B$1,0)+1)-MAX(C230,Planning!$B$1)))</f>
      </c>
      <c r="P230" s="11">
        <f>IF(OR(E230="",E230=0),"",G230/E230*O230)</f>
      </c>
      <c r="Q230" s="11">
        <f>IF(OR(E230="",E230=0),"",I230/E230*O230)</f>
      </c>
    </row>
    <row r="231" spans="3:17" x14ac:dyDescent="0.25">
      <c r="C231" s="7"/>
      <c r="D231" s="7"/>
      <c r="E231" s="8">
        <f>IF(AND(ISNUMBER(C231),ISNUMBER(D231)),D231-C231,"")</f>
      </c>
      <c r="G231" s="9"/>
      <c r="H231" s="10"/>
      <c r="I231" s="11">
        <f>IF(G231="","",ROUND(G231*IF(ISNUMBER(H231),H231,0),2))</f>
      </c>
      <c r="J231" s="11">
        <f>IF(G231="","",G231-I231)</f>
      </c>
      <c r="K231" s="9"/>
      <c r="L231" s="11">
        <f>IF(G231="","",G231-IF(ISNUMBER(K231),K231,0))</f>
      </c>
      <c r="M231" s="8">
        <f>IF(OR(A231="",NOT(ISNUMBER(C231)),NOT(ISNUMBER(D231))),"",IF(D231&lt;=C231,"ATTENZIONE: date da controllare",IF(COUNTIFS($A$2:$A$301,A231,$C$2:$C$301,"&lt;"&amp;D231,$D$2:$D$301,"&gt;"&amp;C231)&gt;1,"ATTENZIONE: SOVRAPPOSTA","OK")))</f>
      </c>
      <c r="O231" s="8">
        <f>IF(E231="","",MAX(0,MIN(D231,EOMONTH(Planning!$B$1,0)+1)-MAX(C231,Planning!$B$1)))</f>
      </c>
      <c r="P231" s="11">
        <f>IF(OR(E231="",E231=0),"",G231/E231*O231)</f>
      </c>
      <c r="Q231" s="11">
        <f>IF(OR(E231="",E231=0),"",I231/E231*O231)</f>
      </c>
    </row>
    <row r="232" spans="3:17" x14ac:dyDescent="0.25">
      <c r="C232" s="7"/>
      <c r="D232" s="7"/>
      <c r="E232" s="8">
        <f>IF(AND(ISNUMBER(C232),ISNUMBER(D232)),D232-C232,"")</f>
      </c>
      <c r="G232" s="9"/>
      <c r="H232" s="10"/>
      <c r="I232" s="11">
        <f>IF(G232="","",ROUND(G232*IF(ISNUMBER(H232),H232,0),2))</f>
      </c>
      <c r="J232" s="11">
        <f>IF(G232="","",G232-I232)</f>
      </c>
      <c r="K232" s="9"/>
      <c r="L232" s="11">
        <f>IF(G232="","",G232-IF(ISNUMBER(K232),K232,0))</f>
      </c>
      <c r="M232" s="8">
        <f>IF(OR(A232="",NOT(ISNUMBER(C232)),NOT(ISNUMBER(D232))),"",IF(D232&lt;=C232,"ATTENZIONE: date da controllare",IF(COUNTIFS($A$2:$A$301,A232,$C$2:$C$301,"&lt;"&amp;D232,$D$2:$D$301,"&gt;"&amp;C232)&gt;1,"ATTENZIONE: SOVRAPPOSTA","OK")))</f>
      </c>
      <c r="O232" s="8">
        <f>IF(E232="","",MAX(0,MIN(D232,EOMONTH(Planning!$B$1,0)+1)-MAX(C232,Planning!$B$1)))</f>
      </c>
      <c r="P232" s="11">
        <f>IF(OR(E232="",E232=0),"",G232/E232*O232)</f>
      </c>
      <c r="Q232" s="11">
        <f>IF(OR(E232="",E232=0),"",I232/E232*O232)</f>
      </c>
    </row>
    <row r="233" spans="3:17" x14ac:dyDescent="0.25">
      <c r="C233" s="7"/>
      <c r="D233" s="7"/>
      <c r="E233" s="8">
        <f>IF(AND(ISNUMBER(C233),ISNUMBER(D233)),D233-C233,"")</f>
      </c>
      <c r="G233" s="9"/>
      <c r="H233" s="10"/>
      <c r="I233" s="11">
        <f>IF(G233="","",ROUND(G233*IF(ISNUMBER(H233),H233,0),2))</f>
      </c>
      <c r="J233" s="11">
        <f>IF(G233="","",G233-I233)</f>
      </c>
      <c r="K233" s="9"/>
      <c r="L233" s="11">
        <f>IF(G233="","",G233-IF(ISNUMBER(K233),K233,0))</f>
      </c>
      <c r="M233" s="8">
        <f>IF(OR(A233="",NOT(ISNUMBER(C233)),NOT(ISNUMBER(D233))),"",IF(D233&lt;=C233,"ATTENZIONE: date da controllare",IF(COUNTIFS($A$2:$A$301,A233,$C$2:$C$301,"&lt;"&amp;D233,$D$2:$D$301,"&gt;"&amp;C233)&gt;1,"ATTENZIONE: SOVRAPPOSTA","OK")))</f>
      </c>
      <c r="O233" s="8">
        <f>IF(E233="","",MAX(0,MIN(D233,EOMONTH(Planning!$B$1,0)+1)-MAX(C233,Planning!$B$1)))</f>
      </c>
      <c r="P233" s="11">
        <f>IF(OR(E233="",E233=0),"",G233/E233*O233)</f>
      </c>
      <c r="Q233" s="11">
        <f>IF(OR(E233="",E233=0),"",I233/E233*O233)</f>
      </c>
    </row>
    <row r="234" spans="3:17" x14ac:dyDescent="0.25">
      <c r="C234" s="7"/>
      <c r="D234" s="7"/>
      <c r="E234" s="8">
        <f>IF(AND(ISNUMBER(C234),ISNUMBER(D234)),D234-C234,"")</f>
      </c>
      <c r="G234" s="9"/>
      <c r="H234" s="10"/>
      <c r="I234" s="11">
        <f>IF(G234="","",ROUND(G234*IF(ISNUMBER(H234),H234,0),2))</f>
      </c>
      <c r="J234" s="11">
        <f>IF(G234="","",G234-I234)</f>
      </c>
      <c r="K234" s="9"/>
      <c r="L234" s="11">
        <f>IF(G234="","",G234-IF(ISNUMBER(K234),K234,0))</f>
      </c>
      <c r="M234" s="8">
        <f>IF(OR(A234="",NOT(ISNUMBER(C234)),NOT(ISNUMBER(D234))),"",IF(D234&lt;=C234,"ATTENZIONE: date da controllare",IF(COUNTIFS($A$2:$A$301,A234,$C$2:$C$301,"&lt;"&amp;D234,$D$2:$D$301,"&gt;"&amp;C234)&gt;1,"ATTENZIONE: SOVRAPPOSTA","OK")))</f>
      </c>
      <c r="O234" s="8">
        <f>IF(E234="","",MAX(0,MIN(D234,EOMONTH(Planning!$B$1,0)+1)-MAX(C234,Planning!$B$1)))</f>
      </c>
      <c r="P234" s="11">
        <f>IF(OR(E234="",E234=0),"",G234/E234*O234)</f>
      </c>
      <c r="Q234" s="11">
        <f>IF(OR(E234="",E234=0),"",I234/E234*O234)</f>
      </c>
    </row>
    <row r="235" spans="3:17" x14ac:dyDescent="0.25">
      <c r="C235" s="7"/>
      <c r="D235" s="7"/>
      <c r="E235" s="8">
        <f>IF(AND(ISNUMBER(C235),ISNUMBER(D235)),D235-C235,"")</f>
      </c>
      <c r="G235" s="9"/>
      <c r="H235" s="10"/>
      <c r="I235" s="11">
        <f>IF(G235="","",ROUND(G235*IF(ISNUMBER(H235),H235,0),2))</f>
      </c>
      <c r="J235" s="11">
        <f>IF(G235="","",G235-I235)</f>
      </c>
      <c r="K235" s="9"/>
      <c r="L235" s="11">
        <f>IF(G235="","",G235-IF(ISNUMBER(K235),K235,0))</f>
      </c>
      <c r="M235" s="8">
        <f>IF(OR(A235="",NOT(ISNUMBER(C235)),NOT(ISNUMBER(D235))),"",IF(D235&lt;=C235,"ATTENZIONE: date da controllare",IF(COUNTIFS($A$2:$A$301,A235,$C$2:$C$301,"&lt;"&amp;D235,$D$2:$D$301,"&gt;"&amp;C235)&gt;1,"ATTENZIONE: SOVRAPPOSTA","OK")))</f>
      </c>
      <c r="O235" s="8">
        <f>IF(E235="","",MAX(0,MIN(D235,EOMONTH(Planning!$B$1,0)+1)-MAX(C235,Planning!$B$1)))</f>
      </c>
      <c r="P235" s="11">
        <f>IF(OR(E235="",E235=0),"",G235/E235*O235)</f>
      </c>
      <c r="Q235" s="11">
        <f>IF(OR(E235="",E235=0),"",I235/E235*O235)</f>
      </c>
    </row>
    <row r="236" spans="3:17" x14ac:dyDescent="0.25">
      <c r="C236" s="7"/>
      <c r="D236" s="7"/>
      <c r="E236" s="8">
        <f>IF(AND(ISNUMBER(C236),ISNUMBER(D236)),D236-C236,"")</f>
      </c>
      <c r="G236" s="9"/>
      <c r="H236" s="10"/>
      <c r="I236" s="11">
        <f>IF(G236="","",ROUND(G236*IF(ISNUMBER(H236),H236,0),2))</f>
      </c>
      <c r="J236" s="11">
        <f>IF(G236="","",G236-I236)</f>
      </c>
      <c r="K236" s="9"/>
      <c r="L236" s="11">
        <f>IF(G236="","",G236-IF(ISNUMBER(K236),K236,0))</f>
      </c>
      <c r="M236" s="8">
        <f>IF(OR(A236="",NOT(ISNUMBER(C236)),NOT(ISNUMBER(D236))),"",IF(D236&lt;=C236,"ATTENZIONE: date da controllare",IF(COUNTIFS($A$2:$A$301,A236,$C$2:$C$301,"&lt;"&amp;D236,$D$2:$D$301,"&gt;"&amp;C236)&gt;1,"ATTENZIONE: SOVRAPPOSTA","OK")))</f>
      </c>
      <c r="O236" s="8">
        <f>IF(E236="","",MAX(0,MIN(D236,EOMONTH(Planning!$B$1,0)+1)-MAX(C236,Planning!$B$1)))</f>
      </c>
      <c r="P236" s="11">
        <f>IF(OR(E236="",E236=0),"",G236/E236*O236)</f>
      </c>
      <c r="Q236" s="11">
        <f>IF(OR(E236="",E236=0),"",I236/E236*O236)</f>
      </c>
    </row>
    <row r="237" spans="3:17" x14ac:dyDescent="0.25">
      <c r="C237" s="7"/>
      <c r="D237" s="7"/>
      <c r="E237" s="8">
        <f>IF(AND(ISNUMBER(C237),ISNUMBER(D237)),D237-C237,"")</f>
      </c>
      <c r="G237" s="9"/>
      <c r="H237" s="10"/>
      <c r="I237" s="11">
        <f>IF(G237="","",ROUND(G237*IF(ISNUMBER(H237),H237,0),2))</f>
      </c>
      <c r="J237" s="11">
        <f>IF(G237="","",G237-I237)</f>
      </c>
      <c r="K237" s="9"/>
      <c r="L237" s="11">
        <f>IF(G237="","",G237-IF(ISNUMBER(K237),K237,0))</f>
      </c>
      <c r="M237" s="8">
        <f>IF(OR(A237="",NOT(ISNUMBER(C237)),NOT(ISNUMBER(D237))),"",IF(D237&lt;=C237,"ATTENZIONE: date da controllare",IF(COUNTIFS($A$2:$A$301,A237,$C$2:$C$301,"&lt;"&amp;D237,$D$2:$D$301,"&gt;"&amp;C237)&gt;1,"ATTENZIONE: SOVRAPPOSTA","OK")))</f>
      </c>
      <c r="O237" s="8">
        <f>IF(E237="","",MAX(0,MIN(D237,EOMONTH(Planning!$B$1,0)+1)-MAX(C237,Planning!$B$1)))</f>
      </c>
      <c r="P237" s="11">
        <f>IF(OR(E237="",E237=0),"",G237/E237*O237)</f>
      </c>
      <c r="Q237" s="11">
        <f>IF(OR(E237="",E237=0),"",I237/E237*O237)</f>
      </c>
    </row>
    <row r="238" spans="3:17" x14ac:dyDescent="0.25">
      <c r="C238" s="7"/>
      <c r="D238" s="7"/>
      <c r="E238" s="8">
        <f>IF(AND(ISNUMBER(C238),ISNUMBER(D238)),D238-C238,"")</f>
      </c>
      <c r="G238" s="9"/>
      <c r="H238" s="10"/>
      <c r="I238" s="11">
        <f>IF(G238="","",ROUND(G238*IF(ISNUMBER(H238),H238,0),2))</f>
      </c>
      <c r="J238" s="11">
        <f>IF(G238="","",G238-I238)</f>
      </c>
      <c r="K238" s="9"/>
      <c r="L238" s="11">
        <f>IF(G238="","",G238-IF(ISNUMBER(K238),K238,0))</f>
      </c>
      <c r="M238" s="8">
        <f>IF(OR(A238="",NOT(ISNUMBER(C238)),NOT(ISNUMBER(D238))),"",IF(D238&lt;=C238,"ATTENZIONE: date da controllare",IF(COUNTIFS($A$2:$A$301,A238,$C$2:$C$301,"&lt;"&amp;D238,$D$2:$D$301,"&gt;"&amp;C238)&gt;1,"ATTENZIONE: SOVRAPPOSTA","OK")))</f>
      </c>
      <c r="O238" s="8">
        <f>IF(E238="","",MAX(0,MIN(D238,EOMONTH(Planning!$B$1,0)+1)-MAX(C238,Planning!$B$1)))</f>
      </c>
      <c r="P238" s="11">
        <f>IF(OR(E238="",E238=0),"",G238/E238*O238)</f>
      </c>
      <c r="Q238" s="11">
        <f>IF(OR(E238="",E238=0),"",I238/E238*O238)</f>
      </c>
    </row>
    <row r="239" spans="3:17" x14ac:dyDescent="0.25">
      <c r="C239" s="7"/>
      <c r="D239" s="7"/>
      <c r="E239" s="8">
        <f>IF(AND(ISNUMBER(C239),ISNUMBER(D239)),D239-C239,"")</f>
      </c>
      <c r="G239" s="9"/>
      <c r="H239" s="10"/>
      <c r="I239" s="11">
        <f>IF(G239="","",ROUND(G239*IF(ISNUMBER(H239),H239,0),2))</f>
      </c>
      <c r="J239" s="11">
        <f>IF(G239="","",G239-I239)</f>
      </c>
      <c r="K239" s="9"/>
      <c r="L239" s="11">
        <f>IF(G239="","",G239-IF(ISNUMBER(K239),K239,0))</f>
      </c>
      <c r="M239" s="8">
        <f>IF(OR(A239="",NOT(ISNUMBER(C239)),NOT(ISNUMBER(D239))),"",IF(D239&lt;=C239,"ATTENZIONE: date da controllare",IF(COUNTIFS($A$2:$A$301,A239,$C$2:$C$301,"&lt;"&amp;D239,$D$2:$D$301,"&gt;"&amp;C239)&gt;1,"ATTENZIONE: SOVRAPPOSTA","OK")))</f>
      </c>
      <c r="O239" s="8">
        <f>IF(E239="","",MAX(0,MIN(D239,EOMONTH(Planning!$B$1,0)+1)-MAX(C239,Planning!$B$1)))</f>
      </c>
      <c r="P239" s="11">
        <f>IF(OR(E239="",E239=0),"",G239/E239*O239)</f>
      </c>
      <c r="Q239" s="11">
        <f>IF(OR(E239="",E239=0),"",I239/E239*O239)</f>
      </c>
    </row>
    <row r="240" spans="3:17" x14ac:dyDescent="0.25">
      <c r="C240" s="7"/>
      <c r="D240" s="7"/>
      <c r="E240" s="8">
        <f>IF(AND(ISNUMBER(C240),ISNUMBER(D240)),D240-C240,"")</f>
      </c>
      <c r="G240" s="9"/>
      <c r="H240" s="10"/>
      <c r="I240" s="11">
        <f>IF(G240="","",ROUND(G240*IF(ISNUMBER(H240),H240,0),2))</f>
      </c>
      <c r="J240" s="11">
        <f>IF(G240="","",G240-I240)</f>
      </c>
      <c r="K240" s="9"/>
      <c r="L240" s="11">
        <f>IF(G240="","",G240-IF(ISNUMBER(K240),K240,0))</f>
      </c>
      <c r="M240" s="8">
        <f>IF(OR(A240="",NOT(ISNUMBER(C240)),NOT(ISNUMBER(D240))),"",IF(D240&lt;=C240,"ATTENZIONE: date da controllare",IF(COUNTIFS($A$2:$A$301,A240,$C$2:$C$301,"&lt;"&amp;D240,$D$2:$D$301,"&gt;"&amp;C240)&gt;1,"ATTENZIONE: SOVRAPPOSTA","OK")))</f>
      </c>
      <c r="O240" s="8">
        <f>IF(E240="","",MAX(0,MIN(D240,EOMONTH(Planning!$B$1,0)+1)-MAX(C240,Planning!$B$1)))</f>
      </c>
      <c r="P240" s="11">
        <f>IF(OR(E240="",E240=0),"",G240/E240*O240)</f>
      </c>
      <c r="Q240" s="11">
        <f>IF(OR(E240="",E240=0),"",I240/E240*O240)</f>
      </c>
    </row>
    <row r="241" spans="3:17" x14ac:dyDescent="0.25">
      <c r="C241" s="7"/>
      <c r="D241" s="7"/>
      <c r="E241" s="8">
        <f>IF(AND(ISNUMBER(C241),ISNUMBER(D241)),D241-C241,"")</f>
      </c>
      <c r="G241" s="9"/>
      <c r="H241" s="10"/>
      <c r="I241" s="11">
        <f>IF(G241="","",ROUND(G241*IF(ISNUMBER(H241),H241,0),2))</f>
      </c>
      <c r="J241" s="11">
        <f>IF(G241="","",G241-I241)</f>
      </c>
      <c r="K241" s="9"/>
      <c r="L241" s="11">
        <f>IF(G241="","",G241-IF(ISNUMBER(K241),K241,0))</f>
      </c>
      <c r="M241" s="8">
        <f>IF(OR(A241="",NOT(ISNUMBER(C241)),NOT(ISNUMBER(D241))),"",IF(D241&lt;=C241,"ATTENZIONE: date da controllare",IF(COUNTIFS($A$2:$A$301,A241,$C$2:$C$301,"&lt;"&amp;D241,$D$2:$D$301,"&gt;"&amp;C241)&gt;1,"ATTENZIONE: SOVRAPPOSTA","OK")))</f>
      </c>
      <c r="O241" s="8">
        <f>IF(E241="","",MAX(0,MIN(D241,EOMONTH(Planning!$B$1,0)+1)-MAX(C241,Planning!$B$1)))</f>
      </c>
      <c r="P241" s="11">
        <f>IF(OR(E241="",E241=0),"",G241/E241*O241)</f>
      </c>
      <c r="Q241" s="11">
        <f>IF(OR(E241="",E241=0),"",I241/E241*O241)</f>
      </c>
    </row>
    <row r="242" spans="3:17" x14ac:dyDescent="0.25">
      <c r="C242" s="7"/>
      <c r="D242" s="7"/>
      <c r="E242" s="8">
        <f>IF(AND(ISNUMBER(C242),ISNUMBER(D242)),D242-C242,"")</f>
      </c>
      <c r="G242" s="9"/>
      <c r="H242" s="10"/>
      <c r="I242" s="11">
        <f>IF(G242="","",ROUND(G242*IF(ISNUMBER(H242),H242,0),2))</f>
      </c>
      <c r="J242" s="11">
        <f>IF(G242="","",G242-I242)</f>
      </c>
      <c r="K242" s="9"/>
      <c r="L242" s="11">
        <f>IF(G242="","",G242-IF(ISNUMBER(K242),K242,0))</f>
      </c>
      <c r="M242" s="8">
        <f>IF(OR(A242="",NOT(ISNUMBER(C242)),NOT(ISNUMBER(D242))),"",IF(D242&lt;=C242,"ATTENZIONE: date da controllare",IF(COUNTIFS($A$2:$A$301,A242,$C$2:$C$301,"&lt;"&amp;D242,$D$2:$D$301,"&gt;"&amp;C242)&gt;1,"ATTENZIONE: SOVRAPPOSTA","OK")))</f>
      </c>
      <c r="O242" s="8">
        <f>IF(E242="","",MAX(0,MIN(D242,EOMONTH(Planning!$B$1,0)+1)-MAX(C242,Planning!$B$1)))</f>
      </c>
      <c r="P242" s="11">
        <f>IF(OR(E242="",E242=0),"",G242/E242*O242)</f>
      </c>
      <c r="Q242" s="11">
        <f>IF(OR(E242="",E242=0),"",I242/E242*O242)</f>
      </c>
    </row>
    <row r="243" spans="3:17" x14ac:dyDescent="0.25">
      <c r="C243" s="7"/>
      <c r="D243" s="7"/>
      <c r="E243" s="8">
        <f>IF(AND(ISNUMBER(C243),ISNUMBER(D243)),D243-C243,"")</f>
      </c>
      <c r="G243" s="9"/>
      <c r="H243" s="10"/>
      <c r="I243" s="11">
        <f>IF(G243="","",ROUND(G243*IF(ISNUMBER(H243),H243,0),2))</f>
      </c>
      <c r="J243" s="11">
        <f>IF(G243="","",G243-I243)</f>
      </c>
      <c r="K243" s="9"/>
      <c r="L243" s="11">
        <f>IF(G243="","",G243-IF(ISNUMBER(K243),K243,0))</f>
      </c>
      <c r="M243" s="8">
        <f>IF(OR(A243="",NOT(ISNUMBER(C243)),NOT(ISNUMBER(D243))),"",IF(D243&lt;=C243,"ATTENZIONE: date da controllare",IF(COUNTIFS($A$2:$A$301,A243,$C$2:$C$301,"&lt;"&amp;D243,$D$2:$D$301,"&gt;"&amp;C243)&gt;1,"ATTENZIONE: SOVRAPPOSTA","OK")))</f>
      </c>
      <c r="O243" s="8">
        <f>IF(E243="","",MAX(0,MIN(D243,EOMONTH(Planning!$B$1,0)+1)-MAX(C243,Planning!$B$1)))</f>
      </c>
      <c r="P243" s="11">
        <f>IF(OR(E243="",E243=0),"",G243/E243*O243)</f>
      </c>
      <c r="Q243" s="11">
        <f>IF(OR(E243="",E243=0),"",I243/E243*O243)</f>
      </c>
    </row>
    <row r="244" spans="3:17" x14ac:dyDescent="0.25">
      <c r="C244" s="7"/>
      <c r="D244" s="7"/>
      <c r="E244" s="8">
        <f>IF(AND(ISNUMBER(C244),ISNUMBER(D244)),D244-C244,"")</f>
      </c>
      <c r="G244" s="9"/>
      <c r="H244" s="10"/>
      <c r="I244" s="11">
        <f>IF(G244="","",ROUND(G244*IF(ISNUMBER(H244),H244,0),2))</f>
      </c>
      <c r="J244" s="11">
        <f>IF(G244="","",G244-I244)</f>
      </c>
      <c r="K244" s="9"/>
      <c r="L244" s="11">
        <f>IF(G244="","",G244-IF(ISNUMBER(K244),K244,0))</f>
      </c>
      <c r="M244" s="8">
        <f>IF(OR(A244="",NOT(ISNUMBER(C244)),NOT(ISNUMBER(D244))),"",IF(D244&lt;=C244,"ATTENZIONE: date da controllare",IF(COUNTIFS($A$2:$A$301,A244,$C$2:$C$301,"&lt;"&amp;D244,$D$2:$D$301,"&gt;"&amp;C244)&gt;1,"ATTENZIONE: SOVRAPPOSTA","OK")))</f>
      </c>
      <c r="O244" s="8">
        <f>IF(E244="","",MAX(0,MIN(D244,EOMONTH(Planning!$B$1,0)+1)-MAX(C244,Planning!$B$1)))</f>
      </c>
      <c r="P244" s="11">
        <f>IF(OR(E244="",E244=0),"",G244/E244*O244)</f>
      </c>
      <c r="Q244" s="11">
        <f>IF(OR(E244="",E244=0),"",I244/E244*O244)</f>
      </c>
    </row>
    <row r="245" spans="3:17" x14ac:dyDescent="0.25">
      <c r="C245" s="7"/>
      <c r="D245" s="7"/>
      <c r="E245" s="8">
        <f>IF(AND(ISNUMBER(C245),ISNUMBER(D245)),D245-C245,"")</f>
      </c>
      <c r="G245" s="9"/>
      <c r="H245" s="10"/>
      <c r="I245" s="11">
        <f>IF(G245="","",ROUND(G245*IF(ISNUMBER(H245),H245,0),2))</f>
      </c>
      <c r="J245" s="11">
        <f>IF(G245="","",G245-I245)</f>
      </c>
      <c r="K245" s="9"/>
      <c r="L245" s="11">
        <f>IF(G245="","",G245-IF(ISNUMBER(K245),K245,0))</f>
      </c>
      <c r="M245" s="8">
        <f>IF(OR(A245="",NOT(ISNUMBER(C245)),NOT(ISNUMBER(D245))),"",IF(D245&lt;=C245,"ATTENZIONE: date da controllare",IF(COUNTIFS($A$2:$A$301,A245,$C$2:$C$301,"&lt;"&amp;D245,$D$2:$D$301,"&gt;"&amp;C245)&gt;1,"ATTENZIONE: SOVRAPPOSTA","OK")))</f>
      </c>
      <c r="O245" s="8">
        <f>IF(E245="","",MAX(0,MIN(D245,EOMONTH(Planning!$B$1,0)+1)-MAX(C245,Planning!$B$1)))</f>
      </c>
      <c r="P245" s="11">
        <f>IF(OR(E245="",E245=0),"",G245/E245*O245)</f>
      </c>
      <c r="Q245" s="11">
        <f>IF(OR(E245="",E245=0),"",I245/E245*O245)</f>
      </c>
    </row>
    <row r="246" spans="3:17" x14ac:dyDescent="0.25">
      <c r="C246" s="7"/>
      <c r="D246" s="7"/>
      <c r="E246" s="8">
        <f>IF(AND(ISNUMBER(C246),ISNUMBER(D246)),D246-C246,"")</f>
      </c>
      <c r="G246" s="9"/>
      <c r="H246" s="10"/>
      <c r="I246" s="11">
        <f>IF(G246="","",ROUND(G246*IF(ISNUMBER(H246),H246,0),2))</f>
      </c>
      <c r="J246" s="11">
        <f>IF(G246="","",G246-I246)</f>
      </c>
      <c r="K246" s="9"/>
      <c r="L246" s="11">
        <f>IF(G246="","",G246-IF(ISNUMBER(K246),K246,0))</f>
      </c>
      <c r="M246" s="8">
        <f>IF(OR(A246="",NOT(ISNUMBER(C246)),NOT(ISNUMBER(D246))),"",IF(D246&lt;=C246,"ATTENZIONE: date da controllare",IF(COUNTIFS($A$2:$A$301,A246,$C$2:$C$301,"&lt;"&amp;D246,$D$2:$D$301,"&gt;"&amp;C246)&gt;1,"ATTENZIONE: SOVRAPPOSTA","OK")))</f>
      </c>
      <c r="O246" s="8">
        <f>IF(E246="","",MAX(0,MIN(D246,EOMONTH(Planning!$B$1,0)+1)-MAX(C246,Planning!$B$1)))</f>
      </c>
      <c r="P246" s="11">
        <f>IF(OR(E246="",E246=0),"",G246/E246*O246)</f>
      </c>
      <c r="Q246" s="11">
        <f>IF(OR(E246="",E246=0),"",I246/E246*O246)</f>
      </c>
    </row>
    <row r="247" spans="3:17" x14ac:dyDescent="0.25">
      <c r="C247" s="7"/>
      <c r="D247" s="7"/>
      <c r="E247" s="8">
        <f>IF(AND(ISNUMBER(C247),ISNUMBER(D247)),D247-C247,"")</f>
      </c>
      <c r="G247" s="9"/>
      <c r="H247" s="10"/>
      <c r="I247" s="11">
        <f>IF(G247="","",ROUND(G247*IF(ISNUMBER(H247),H247,0),2))</f>
      </c>
      <c r="J247" s="11">
        <f>IF(G247="","",G247-I247)</f>
      </c>
      <c r="K247" s="9"/>
      <c r="L247" s="11">
        <f>IF(G247="","",G247-IF(ISNUMBER(K247),K247,0))</f>
      </c>
      <c r="M247" s="8">
        <f>IF(OR(A247="",NOT(ISNUMBER(C247)),NOT(ISNUMBER(D247))),"",IF(D247&lt;=C247,"ATTENZIONE: date da controllare",IF(COUNTIFS($A$2:$A$301,A247,$C$2:$C$301,"&lt;"&amp;D247,$D$2:$D$301,"&gt;"&amp;C247)&gt;1,"ATTENZIONE: SOVRAPPOSTA","OK")))</f>
      </c>
      <c r="O247" s="8">
        <f>IF(E247="","",MAX(0,MIN(D247,EOMONTH(Planning!$B$1,0)+1)-MAX(C247,Planning!$B$1)))</f>
      </c>
      <c r="P247" s="11">
        <f>IF(OR(E247="",E247=0),"",G247/E247*O247)</f>
      </c>
      <c r="Q247" s="11">
        <f>IF(OR(E247="",E247=0),"",I247/E247*O247)</f>
      </c>
    </row>
    <row r="248" spans="3:17" x14ac:dyDescent="0.25">
      <c r="C248" s="7"/>
      <c r="D248" s="7"/>
      <c r="E248" s="8">
        <f>IF(AND(ISNUMBER(C248),ISNUMBER(D248)),D248-C248,"")</f>
      </c>
      <c r="G248" s="9"/>
      <c r="H248" s="10"/>
      <c r="I248" s="11">
        <f>IF(G248="","",ROUND(G248*IF(ISNUMBER(H248),H248,0),2))</f>
      </c>
      <c r="J248" s="11">
        <f>IF(G248="","",G248-I248)</f>
      </c>
      <c r="K248" s="9"/>
      <c r="L248" s="11">
        <f>IF(G248="","",G248-IF(ISNUMBER(K248),K248,0))</f>
      </c>
      <c r="M248" s="8">
        <f>IF(OR(A248="",NOT(ISNUMBER(C248)),NOT(ISNUMBER(D248))),"",IF(D248&lt;=C248,"ATTENZIONE: date da controllare",IF(COUNTIFS($A$2:$A$301,A248,$C$2:$C$301,"&lt;"&amp;D248,$D$2:$D$301,"&gt;"&amp;C248)&gt;1,"ATTENZIONE: SOVRAPPOSTA","OK")))</f>
      </c>
      <c r="O248" s="8">
        <f>IF(E248="","",MAX(0,MIN(D248,EOMONTH(Planning!$B$1,0)+1)-MAX(C248,Planning!$B$1)))</f>
      </c>
      <c r="P248" s="11">
        <f>IF(OR(E248="",E248=0),"",G248/E248*O248)</f>
      </c>
      <c r="Q248" s="11">
        <f>IF(OR(E248="",E248=0),"",I248/E248*O248)</f>
      </c>
    </row>
    <row r="249" spans="3:17" x14ac:dyDescent="0.25">
      <c r="C249" s="7"/>
      <c r="D249" s="7"/>
      <c r="E249" s="8">
        <f>IF(AND(ISNUMBER(C249),ISNUMBER(D249)),D249-C249,"")</f>
      </c>
      <c r="G249" s="9"/>
      <c r="H249" s="10"/>
      <c r="I249" s="11">
        <f>IF(G249="","",ROUND(G249*IF(ISNUMBER(H249),H249,0),2))</f>
      </c>
      <c r="J249" s="11">
        <f>IF(G249="","",G249-I249)</f>
      </c>
      <c r="K249" s="9"/>
      <c r="L249" s="11">
        <f>IF(G249="","",G249-IF(ISNUMBER(K249),K249,0))</f>
      </c>
      <c r="M249" s="8">
        <f>IF(OR(A249="",NOT(ISNUMBER(C249)),NOT(ISNUMBER(D249))),"",IF(D249&lt;=C249,"ATTENZIONE: date da controllare",IF(COUNTIFS($A$2:$A$301,A249,$C$2:$C$301,"&lt;"&amp;D249,$D$2:$D$301,"&gt;"&amp;C249)&gt;1,"ATTENZIONE: SOVRAPPOSTA","OK")))</f>
      </c>
      <c r="O249" s="8">
        <f>IF(E249="","",MAX(0,MIN(D249,EOMONTH(Planning!$B$1,0)+1)-MAX(C249,Planning!$B$1)))</f>
      </c>
      <c r="P249" s="11">
        <f>IF(OR(E249="",E249=0),"",G249/E249*O249)</f>
      </c>
      <c r="Q249" s="11">
        <f>IF(OR(E249="",E249=0),"",I249/E249*O249)</f>
      </c>
    </row>
    <row r="250" spans="3:17" x14ac:dyDescent="0.25">
      <c r="C250" s="7"/>
      <c r="D250" s="7"/>
      <c r="E250" s="8">
        <f>IF(AND(ISNUMBER(C250),ISNUMBER(D250)),D250-C250,"")</f>
      </c>
      <c r="G250" s="9"/>
      <c r="H250" s="10"/>
      <c r="I250" s="11">
        <f>IF(G250="","",ROUND(G250*IF(ISNUMBER(H250),H250,0),2))</f>
      </c>
      <c r="J250" s="11">
        <f>IF(G250="","",G250-I250)</f>
      </c>
      <c r="K250" s="9"/>
      <c r="L250" s="11">
        <f>IF(G250="","",G250-IF(ISNUMBER(K250),K250,0))</f>
      </c>
      <c r="M250" s="8">
        <f>IF(OR(A250="",NOT(ISNUMBER(C250)),NOT(ISNUMBER(D250))),"",IF(D250&lt;=C250,"ATTENZIONE: date da controllare",IF(COUNTIFS($A$2:$A$301,A250,$C$2:$C$301,"&lt;"&amp;D250,$D$2:$D$301,"&gt;"&amp;C250)&gt;1,"ATTENZIONE: SOVRAPPOSTA","OK")))</f>
      </c>
      <c r="O250" s="8">
        <f>IF(E250="","",MAX(0,MIN(D250,EOMONTH(Planning!$B$1,0)+1)-MAX(C250,Planning!$B$1)))</f>
      </c>
      <c r="P250" s="11">
        <f>IF(OR(E250="",E250=0),"",G250/E250*O250)</f>
      </c>
      <c r="Q250" s="11">
        <f>IF(OR(E250="",E250=0),"",I250/E250*O250)</f>
      </c>
    </row>
    <row r="251" spans="3:17" x14ac:dyDescent="0.25">
      <c r="C251" s="7"/>
      <c r="D251" s="7"/>
      <c r="E251" s="8">
        <f>IF(AND(ISNUMBER(C251),ISNUMBER(D251)),D251-C251,"")</f>
      </c>
      <c r="G251" s="9"/>
      <c r="H251" s="10"/>
      <c r="I251" s="11">
        <f>IF(G251="","",ROUND(G251*IF(ISNUMBER(H251),H251,0),2))</f>
      </c>
      <c r="J251" s="11">
        <f>IF(G251="","",G251-I251)</f>
      </c>
      <c r="K251" s="9"/>
      <c r="L251" s="11">
        <f>IF(G251="","",G251-IF(ISNUMBER(K251),K251,0))</f>
      </c>
      <c r="M251" s="8">
        <f>IF(OR(A251="",NOT(ISNUMBER(C251)),NOT(ISNUMBER(D251))),"",IF(D251&lt;=C251,"ATTENZIONE: date da controllare",IF(COUNTIFS($A$2:$A$301,A251,$C$2:$C$301,"&lt;"&amp;D251,$D$2:$D$301,"&gt;"&amp;C251)&gt;1,"ATTENZIONE: SOVRAPPOSTA","OK")))</f>
      </c>
      <c r="O251" s="8">
        <f>IF(E251="","",MAX(0,MIN(D251,EOMONTH(Planning!$B$1,0)+1)-MAX(C251,Planning!$B$1)))</f>
      </c>
      <c r="P251" s="11">
        <f>IF(OR(E251="",E251=0),"",G251/E251*O251)</f>
      </c>
      <c r="Q251" s="11">
        <f>IF(OR(E251="",E251=0),"",I251/E251*O251)</f>
      </c>
    </row>
    <row r="252" spans="3:17" x14ac:dyDescent="0.25">
      <c r="C252" s="7"/>
      <c r="D252" s="7"/>
      <c r="E252" s="8">
        <f>IF(AND(ISNUMBER(C252),ISNUMBER(D252)),D252-C252,"")</f>
      </c>
      <c r="G252" s="9"/>
      <c r="H252" s="10"/>
      <c r="I252" s="11">
        <f>IF(G252="","",ROUND(G252*IF(ISNUMBER(H252),H252,0),2))</f>
      </c>
      <c r="J252" s="11">
        <f>IF(G252="","",G252-I252)</f>
      </c>
      <c r="K252" s="9"/>
      <c r="L252" s="11">
        <f>IF(G252="","",G252-IF(ISNUMBER(K252),K252,0))</f>
      </c>
      <c r="M252" s="8">
        <f>IF(OR(A252="",NOT(ISNUMBER(C252)),NOT(ISNUMBER(D252))),"",IF(D252&lt;=C252,"ATTENZIONE: date da controllare",IF(COUNTIFS($A$2:$A$301,A252,$C$2:$C$301,"&lt;"&amp;D252,$D$2:$D$301,"&gt;"&amp;C252)&gt;1,"ATTENZIONE: SOVRAPPOSTA","OK")))</f>
      </c>
      <c r="O252" s="8">
        <f>IF(E252="","",MAX(0,MIN(D252,EOMONTH(Planning!$B$1,0)+1)-MAX(C252,Planning!$B$1)))</f>
      </c>
      <c r="P252" s="11">
        <f>IF(OR(E252="",E252=0),"",G252/E252*O252)</f>
      </c>
      <c r="Q252" s="11">
        <f>IF(OR(E252="",E252=0),"",I252/E252*O252)</f>
      </c>
    </row>
    <row r="253" spans="3:17" x14ac:dyDescent="0.25">
      <c r="C253" s="7"/>
      <c r="D253" s="7"/>
      <c r="E253" s="8">
        <f>IF(AND(ISNUMBER(C253),ISNUMBER(D253)),D253-C253,"")</f>
      </c>
      <c r="G253" s="9"/>
      <c r="H253" s="10"/>
      <c r="I253" s="11">
        <f>IF(G253="","",ROUND(G253*IF(ISNUMBER(H253),H253,0),2))</f>
      </c>
      <c r="J253" s="11">
        <f>IF(G253="","",G253-I253)</f>
      </c>
      <c r="K253" s="9"/>
      <c r="L253" s="11">
        <f>IF(G253="","",G253-IF(ISNUMBER(K253),K253,0))</f>
      </c>
      <c r="M253" s="8">
        <f>IF(OR(A253="",NOT(ISNUMBER(C253)),NOT(ISNUMBER(D253))),"",IF(D253&lt;=C253,"ATTENZIONE: date da controllare",IF(COUNTIFS($A$2:$A$301,A253,$C$2:$C$301,"&lt;"&amp;D253,$D$2:$D$301,"&gt;"&amp;C253)&gt;1,"ATTENZIONE: SOVRAPPOSTA","OK")))</f>
      </c>
      <c r="O253" s="8">
        <f>IF(E253="","",MAX(0,MIN(D253,EOMONTH(Planning!$B$1,0)+1)-MAX(C253,Planning!$B$1)))</f>
      </c>
      <c r="P253" s="11">
        <f>IF(OR(E253="",E253=0),"",G253/E253*O253)</f>
      </c>
      <c r="Q253" s="11">
        <f>IF(OR(E253="",E253=0),"",I253/E253*O253)</f>
      </c>
    </row>
    <row r="254" spans="3:17" x14ac:dyDescent="0.25">
      <c r="C254" s="7"/>
      <c r="D254" s="7"/>
      <c r="E254" s="8">
        <f>IF(AND(ISNUMBER(C254),ISNUMBER(D254)),D254-C254,"")</f>
      </c>
      <c r="G254" s="9"/>
      <c r="H254" s="10"/>
      <c r="I254" s="11">
        <f>IF(G254="","",ROUND(G254*IF(ISNUMBER(H254),H254,0),2))</f>
      </c>
      <c r="J254" s="11">
        <f>IF(G254="","",G254-I254)</f>
      </c>
      <c r="K254" s="9"/>
      <c r="L254" s="11">
        <f>IF(G254="","",G254-IF(ISNUMBER(K254),K254,0))</f>
      </c>
      <c r="M254" s="8">
        <f>IF(OR(A254="",NOT(ISNUMBER(C254)),NOT(ISNUMBER(D254))),"",IF(D254&lt;=C254,"ATTENZIONE: date da controllare",IF(COUNTIFS($A$2:$A$301,A254,$C$2:$C$301,"&lt;"&amp;D254,$D$2:$D$301,"&gt;"&amp;C254)&gt;1,"ATTENZIONE: SOVRAPPOSTA","OK")))</f>
      </c>
      <c r="O254" s="8">
        <f>IF(E254="","",MAX(0,MIN(D254,EOMONTH(Planning!$B$1,0)+1)-MAX(C254,Planning!$B$1)))</f>
      </c>
      <c r="P254" s="11">
        <f>IF(OR(E254="",E254=0),"",G254/E254*O254)</f>
      </c>
      <c r="Q254" s="11">
        <f>IF(OR(E254="",E254=0),"",I254/E254*O254)</f>
      </c>
    </row>
    <row r="255" spans="3:17" x14ac:dyDescent="0.25">
      <c r="C255" s="7"/>
      <c r="D255" s="7"/>
      <c r="E255" s="8">
        <f>IF(AND(ISNUMBER(C255),ISNUMBER(D255)),D255-C255,"")</f>
      </c>
      <c r="G255" s="9"/>
      <c r="H255" s="10"/>
      <c r="I255" s="11">
        <f>IF(G255="","",ROUND(G255*IF(ISNUMBER(H255),H255,0),2))</f>
      </c>
      <c r="J255" s="11">
        <f>IF(G255="","",G255-I255)</f>
      </c>
      <c r="K255" s="9"/>
      <c r="L255" s="11">
        <f>IF(G255="","",G255-IF(ISNUMBER(K255),K255,0))</f>
      </c>
      <c r="M255" s="8">
        <f>IF(OR(A255="",NOT(ISNUMBER(C255)),NOT(ISNUMBER(D255))),"",IF(D255&lt;=C255,"ATTENZIONE: date da controllare",IF(COUNTIFS($A$2:$A$301,A255,$C$2:$C$301,"&lt;"&amp;D255,$D$2:$D$301,"&gt;"&amp;C255)&gt;1,"ATTENZIONE: SOVRAPPOSTA","OK")))</f>
      </c>
      <c r="O255" s="8">
        <f>IF(E255="","",MAX(0,MIN(D255,EOMONTH(Planning!$B$1,0)+1)-MAX(C255,Planning!$B$1)))</f>
      </c>
      <c r="P255" s="11">
        <f>IF(OR(E255="",E255=0),"",G255/E255*O255)</f>
      </c>
      <c r="Q255" s="11">
        <f>IF(OR(E255="",E255=0),"",I255/E255*O255)</f>
      </c>
    </row>
    <row r="256" spans="3:17" x14ac:dyDescent="0.25">
      <c r="C256" s="7"/>
      <c r="D256" s="7"/>
      <c r="E256" s="8">
        <f>IF(AND(ISNUMBER(C256),ISNUMBER(D256)),D256-C256,"")</f>
      </c>
      <c r="G256" s="9"/>
      <c r="H256" s="10"/>
      <c r="I256" s="11">
        <f>IF(G256="","",ROUND(G256*IF(ISNUMBER(H256),H256,0),2))</f>
      </c>
      <c r="J256" s="11">
        <f>IF(G256="","",G256-I256)</f>
      </c>
      <c r="K256" s="9"/>
      <c r="L256" s="11">
        <f>IF(G256="","",G256-IF(ISNUMBER(K256),K256,0))</f>
      </c>
      <c r="M256" s="8">
        <f>IF(OR(A256="",NOT(ISNUMBER(C256)),NOT(ISNUMBER(D256))),"",IF(D256&lt;=C256,"ATTENZIONE: date da controllare",IF(COUNTIFS($A$2:$A$301,A256,$C$2:$C$301,"&lt;"&amp;D256,$D$2:$D$301,"&gt;"&amp;C256)&gt;1,"ATTENZIONE: SOVRAPPOSTA","OK")))</f>
      </c>
      <c r="O256" s="8">
        <f>IF(E256="","",MAX(0,MIN(D256,EOMONTH(Planning!$B$1,0)+1)-MAX(C256,Planning!$B$1)))</f>
      </c>
      <c r="P256" s="11">
        <f>IF(OR(E256="",E256=0),"",G256/E256*O256)</f>
      </c>
      <c r="Q256" s="11">
        <f>IF(OR(E256="",E256=0),"",I256/E256*O256)</f>
      </c>
    </row>
    <row r="257" spans="3:17" x14ac:dyDescent="0.25">
      <c r="C257" s="7"/>
      <c r="D257" s="7"/>
      <c r="E257" s="8">
        <f>IF(AND(ISNUMBER(C257),ISNUMBER(D257)),D257-C257,"")</f>
      </c>
      <c r="G257" s="9"/>
      <c r="H257" s="10"/>
      <c r="I257" s="11">
        <f>IF(G257="","",ROUND(G257*IF(ISNUMBER(H257),H257,0),2))</f>
      </c>
      <c r="J257" s="11">
        <f>IF(G257="","",G257-I257)</f>
      </c>
      <c r="K257" s="9"/>
      <c r="L257" s="11">
        <f>IF(G257="","",G257-IF(ISNUMBER(K257),K257,0))</f>
      </c>
      <c r="M257" s="8">
        <f>IF(OR(A257="",NOT(ISNUMBER(C257)),NOT(ISNUMBER(D257))),"",IF(D257&lt;=C257,"ATTENZIONE: date da controllare",IF(COUNTIFS($A$2:$A$301,A257,$C$2:$C$301,"&lt;"&amp;D257,$D$2:$D$301,"&gt;"&amp;C257)&gt;1,"ATTENZIONE: SOVRAPPOSTA","OK")))</f>
      </c>
      <c r="O257" s="8">
        <f>IF(E257="","",MAX(0,MIN(D257,EOMONTH(Planning!$B$1,0)+1)-MAX(C257,Planning!$B$1)))</f>
      </c>
      <c r="P257" s="11">
        <f>IF(OR(E257="",E257=0),"",G257/E257*O257)</f>
      </c>
      <c r="Q257" s="11">
        <f>IF(OR(E257="",E257=0),"",I257/E257*O257)</f>
      </c>
    </row>
    <row r="258" spans="3:17" x14ac:dyDescent="0.25">
      <c r="C258" s="7"/>
      <c r="D258" s="7"/>
      <c r="E258" s="8">
        <f>IF(AND(ISNUMBER(C258),ISNUMBER(D258)),D258-C258,"")</f>
      </c>
      <c r="G258" s="9"/>
      <c r="H258" s="10"/>
      <c r="I258" s="11">
        <f>IF(G258="","",ROUND(G258*IF(ISNUMBER(H258),H258,0),2))</f>
      </c>
      <c r="J258" s="11">
        <f>IF(G258="","",G258-I258)</f>
      </c>
      <c r="K258" s="9"/>
      <c r="L258" s="11">
        <f>IF(G258="","",G258-IF(ISNUMBER(K258),K258,0))</f>
      </c>
      <c r="M258" s="8">
        <f>IF(OR(A258="",NOT(ISNUMBER(C258)),NOT(ISNUMBER(D258))),"",IF(D258&lt;=C258,"ATTENZIONE: date da controllare",IF(COUNTIFS($A$2:$A$301,A258,$C$2:$C$301,"&lt;"&amp;D258,$D$2:$D$301,"&gt;"&amp;C258)&gt;1,"ATTENZIONE: SOVRAPPOSTA","OK")))</f>
      </c>
      <c r="O258" s="8">
        <f>IF(E258="","",MAX(0,MIN(D258,EOMONTH(Planning!$B$1,0)+1)-MAX(C258,Planning!$B$1)))</f>
      </c>
      <c r="P258" s="11">
        <f>IF(OR(E258="",E258=0),"",G258/E258*O258)</f>
      </c>
      <c r="Q258" s="11">
        <f>IF(OR(E258="",E258=0),"",I258/E258*O258)</f>
      </c>
    </row>
    <row r="259" spans="3:17" x14ac:dyDescent="0.25">
      <c r="C259" s="7"/>
      <c r="D259" s="7"/>
      <c r="E259" s="8">
        <f>IF(AND(ISNUMBER(C259),ISNUMBER(D259)),D259-C259,"")</f>
      </c>
      <c r="G259" s="9"/>
      <c r="H259" s="10"/>
      <c r="I259" s="11">
        <f>IF(G259="","",ROUND(G259*IF(ISNUMBER(H259),H259,0),2))</f>
      </c>
      <c r="J259" s="11">
        <f>IF(G259="","",G259-I259)</f>
      </c>
      <c r="K259" s="9"/>
      <c r="L259" s="11">
        <f>IF(G259="","",G259-IF(ISNUMBER(K259),K259,0))</f>
      </c>
      <c r="M259" s="8">
        <f>IF(OR(A259="",NOT(ISNUMBER(C259)),NOT(ISNUMBER(D259))),"",IF(D259&lt;=C259,"ATTENZIONE: date da controllare",IF(COUNTIFS($A$2:$A$301,A259,$C$2:$C$301,"&lt;"&amp;D259,$D$2:$D$301,"&gt;"&amp;C259)&gt;1,"ATTENZIONE: SOVRAPPOSTA","OK")))</f>
      </c>
      <c r="O259" s="8">
        <f>IF(E259="","",MAX(0,MIN(D259,EOMONTH(Planning!$B$1,0)+1)-MAX(C259,Planning!$B$1)))</f>
      </c>
      <c r="P259" s="11">
        <f>IF(OR(E259="",E259=0),"",G259/E259*O259)</f>
      </c>
      <c r="Q259" s="11">
        <f>IF(OR(E259="",E259=0),"",I259/E259*O259)</f>
      </c>
    </row>
    <row r="260" spans="3:17" x14ac:dyDescent="0.25">
      <c r="C260" s="7"/>
      <c r="D260" s="7"/>
      <c r="E260" s="8">
        <f>IF(AND(ISNUMBER(C260),ISNUMBER(D260)),D260-C260,"")</f>
      </c>
      <c r="G260" s="9"/>
      <c r="H260" s="10"/>
      <c r="I260" s="11">
        <f>IF(G260="","",ROUND(G260*IF(ISNUMBER(H260),H260,0),2))</f>
      </c>
      <c r="J260" s="11">
        <f>IF(G260="","",G260-I260)</f>
      </c>
      <c r="K260" s="9"/>
      <c r="L260" s="11">
        <f>IF(G260="","",G260-IF(ISNUMBER(K260),K260,0))</f>
      </c>
      <c r="M260" s="8">
        <f>IF(OR(A260="",NOT(ISNUMBER(C260)),NOT(ISNUMBER(D260))),"",IF(D260&lt;=C260,"ATTENZIONE: date da controllare",IF(COUNTIFS($A$2:$A$301,A260,$C$2:$C$301,"&lt;"&amp;D260,$D$2:$D$301,"&gt;"&amp;C260)&gt;1,"ATTENZIONE: SOVRAPPOSTA","OK")))</f>
      </c>
      <c r="O260" s="8">
        <f>IF(E260="","",MAX(0,MIN(D260,EOMONTH(Planning!$B$1,0)+1)-MAX(C260,Planning!$B$1)))</f>
      </c>
      <c r="P260" s="11">
        <f>IF(OR(E260="",E260=0),"",G260/E260*O260)</f>
      </c>
      <c r="Q260" s="11">
        <f>IF(OR(E260="",E260=0),"",I260/E260*O260)</f>
      </c>
    </row>
    <row r="261" spans="3:17" x14ac:dyDescent="0.25">
      <c r="C261" s="7"/>
      <c r="D261" s="7"/>
      <c r="E261" s="8">
        <f>IF(AND(ISNUMBER(C261),ISNUMBER(D261)),D261-C261,"")</f>
      </c>
      <c r="G261" s="9"/>
      <c r="H261" s="10"/>
      <c r="I261" s="11">
        <f>IF(G261="","",ROUND(G261*IF(ISNUMBER(H261),H261,0),2))</f>
      </c>
      <c r="J261" s="11">
        <f>IF(G261="","",G261-I261)</f>
      </c>
      <c r="K261" s="9"/>
      <c r="L261" s="11">
        <f>IF(G261="","",G261-IF(ISNUMBER(K261),K261,0))</f>
      </c>
      <c r="M261" s="8">
        <f>IF(OR(A261="",NOT(ISNUMBER(C261)),NOT(ISNUMBER(D261))),"",IF(D261&lt;=C261,"ATTENZIONE: date da controllare",IF(COUNTIFS($A$2:$A$301,A261,$C$2:$C$301,"&lt;"&amp;D261,$D$2:$D$301,"&gt;"&amp;C261)&gt;1,"ATTENZIONE: SOVRAPPOSTA","OK")))</f>
      </c>
      <c r="O261" s="8">
        <f>IF(E261="","",MAX(0,MIN(D261,EOMONTH(Planning!$B$1,0)+1)-MAX(C261,Planning!$B$1)))</f>
      </c>
      <c r="P261" s="11">
        <f>IF(OR(E261="",E261=0),"",G261/E261*O261)</f>
      </c>
      <c r="Q261" s="11">
        <f>IF(OR(E261="",E261=0),"",I261/E261*O261)</f>
      </c>
    </row>
    <row r="262" spans="3:17" x14ac:dyDescent="0.25">
      <c r="C262" s="7"/>
      <c r="D262" s="7"/>
      <c r="E262" s="8">
        <f>IF(AND(ISNUMBER(C262),ISNUMBER(D262)),D262-C262,"")</f>
      </c>
      <c r="G262" s="9"/>
      <c r="H262" s="10"/>
      <c r="I262" s="11">
        <f>IF(G262="","",ROUND(G262*IF(ISNUMBER(H262),H262,0),2))</f>
      </c>
      <c r="J262" s="11">
        <f>IF(G262="","",G262-I262)</f>
      </c>
      <c r="K262" s="9"/>
      <c r="L262" s="11">
        <f>IF(G262="","",G262-IF(ISNUMBER(K262),K262,0))</f>
      </c>
      <c r="M262" s="8">
        <f>IF(OR(A262="",NOT(ISNUMBER(C262)),NOT(ISNUMBER(D262))),"",IF(D262&lt;=C262,"ATTENZIONE: date da controllare",IF(COUNTIFS($A$2:$A$301,A262,$C$2:$C$301,"&lt;"&amp;D262,$D$2:$D$301,"&gt;"&amp;C262)&gt;1,"ATTENZIONE: SOVRAPPOSTA","OK")))</f>
      </c>
      <c r="O262" s="8">
        <f>IF(E262="","",MAX(0,MIN(D262,EOMONTH(Planning!$B$1,0)+1)-MAX(C262,Planning!$B$1)))</f>
      </c>
      <c r="P262" s="11">
        <f>IF(OR(E262="",E262=0),"",G262/E262*O262)</f>
      </c>
      <c r="Q262" s="11">
        <f>IF(OR(E262="",E262=0),"",I262/E262*O262)</f>
      </c>
    </row>
    <row r="263" spans="3:17" x14ac:dyDescent="0.25">
      <c r="C263" s="7"/>
      <c r="D263" s="7"/>
      <c r="E263" s="8">
        <f>IF(AND(ISNUMBER(C263),ISNUMBER(D263)),D263-C263,"")</f>
      </c>
      <c r="G263" s="9"/>
      <c r="H263" s="10"/>
      <c r="I263" s="11">
        <f>IF(G263="","",ROUND(G263*IF(ISNUMBER(H263),H263,0),2))</f>
      </c>
      <c r="J263" s="11">
        <f>IF(G263="","",G263-I263)</f>
      </c>
      <c r="K263" s="9"/>
      <c r="L263" s="11">
        <f>IF(G263="","",G263-IF(ISNUMBER(K263),K263,0))</f>
      </c>
      <c r="M263" s="8">
        <f>IF(OR(A263="",NOT(ISNUMBER(C263)),NOT(ISNUMBER(D263))),"",IF(D263&lt;=C263,"ATTENZIONE: date da controllare",IF(COUNTIFS($A$2:$A$301,A263,$C$2:$C$301,"&lt;"&amp;D263,$D$2:$D$301,"&gt;"&amp;C263)&gt;1,"ATTENZIONE: SOVRAPPOSTA","OK")))</f>
      </c>
      <c r="O263" s="8">
        <f>IF(E263="","",MAX(0,MIN(D263,EOMONTH(Planning!$B$1,0)+1)-MAX(C263,Planning!$B$1)))</f>
      </c>
      <c r="P263" s="11">
        <f>IF(OR(E263="",E263=0),"",G263/E263*O263)</f>
      </c>
      <c r="Q263" s="11">
        <f>IF(OR(E263="",E263=0),"",I263/E263*O263)</f>
      </c>
    </row>
    <row r="264" spans="3:17" x14ac:dyDescent="0.25">
      <c r="C264" s="7"/>
      <c r="D264" s="7"/>
      <c r="E264" s="8">
        <f>IF(AND(ISNUMBER(C264),ISNUMBER(D264)),D264-C264,"")</f>
      </c>
      <c r="G264" s="9"/>
      <c r="H264" s="10"/>
      <c r="I264" s="11">
        <f>IF(G264="","",ROUND(G264*IF(ISNUMBER(H264),H264,0),2))</f>
      </c>
      <c r="J264" s="11">
        <f>IF(G264="","",G264-I264)</f>
      </c>
      <c r="K264" s="9"/>
      <c r="L264" s="11">
        <f>IF(G264="","",G264-IF(ISNUMBER(K264),K264,0))</f>
      </c>
      <c r="M264" s="8">
        <f>IF(OR(A264="",NOT(ISNUMBER(C264)),NOT(ISNUMBER(D264))),"",IF(D264&lt;=C264,"ATTENZIONE: date da controllare",IF(COUNTIFS($A$2:$A$301,A264,$C$2:$C$301,"&lt;"&amp;D264,$D$2:$D$301,"&gt;"&amp;C264)&gt;1,"ATTENZIONE: SOVRAPPOSTA","OK")))</f>
      </c>
      <c r="O264" s="8">
        <f>IF(E264="","",MAX(0,MIN(D264,EOMONTH(Planning!$B$1,0)+1)-MAX(C264,Planning!$B$1)))</f>
      </c>
      <c r="P264" s="11">
        <f>IF(OR(E264="",E264=0),"",G264/E264*O264)</f>
      </c>
      <c r="Q264" s="11">
        <f>IF(OR(E264="",E264=0),"",I264/E264*O264)</f>
      </c>
    </row>
    <row r="265" spans="3:17" x14ac:dyDescent="0.25">
      <c r="C265" s="7"/>
      <c r="D265" s="7"/>
      <c r="E265" s="8">
        <f>IF(AND(ISNUMBER(C265),ISNUMBER(D265)),D265-C265,"")</f>
      </c>
      <c r="G265" s="9"/>
      <c r="H265" s="10"/>
      <c r="I265" s="11">
        <f>IF(G265="","",ROUND(G265*IF(ISNUMBER(H265),H265,0),2))</f>
      </c>
      <c r="J265" s="11">
        <f>IF(G265="","",G265-I265)</f>
      </c>
      <c r="K265" s="9"/>
      <c r="L265" s="11">
        <f>IF(G265="","",G265-IF(ISNUMBER(K265),K265,0))</f>
      </c>
      <c r="M265" s="8">
        <f>IF(OR(A265="",NOT(ISNUMBER(C265)),NOT(ISNUMBER(D265))),"",IF(D265&lt;=C265,"ATTENZIONE: date da controllare",IF(COUNTIFS($A$2:$A$301,A265,$C$2:$C$301,"&lt;"&amp;D265,$D$2:$D$301,"&gt;"&amp;C265)&gt;1,"ATTENZIONE: SOVRAPPOSTA","OK")))</f>
      </c>
      <c r="O265" s="8">
        <f>IF(E265="","",MAX(0,MIN(D265,EOMONTH(Planning!$B$1,0)+1)-MAX(C265,Planning!$B$1)))</f>
      </c>
      <c r="P265" s="11">
        <f>IF(OR(E265="",E265=0),"",G265/E265*O265)</f>
      </c>
      <c r="Q265" s="11">
        <f>IF(OR(E265="",E265=0),"",I265/E265*O265)</f>
      </c>
    </row>
    <row r="266" spans="3:17" x14ac:dyDescent="0.25">
      <c r="C266" s="7"/>
      <c r="D266" s="7"/>
      <c r="E266" s="8">
        <f>IF(AND(ISNUMBER(C266),ISNUMBER(D266)),D266-C266,"")</f>
      </c>
      <c r="G266" s="9"/>
      <c r="H266" s="10"/>
      <c r="I266" s="11">
        <f>IF(G266="","",ROUND(G266*IF(ISNUMBER(H266),H266,0),2))</f>
      </c>
      <c r="J266" s="11">
        <f>IF(G266="","",G266-I266)</f>
      </c>
      <c r="K266" s="9"/>
      <c r="L266" s="11">
        <f>IF(G266="","",G266-IF(ISNUMBER(K266),K266,0))</f>
      </c>
      <c r="M266" s="8">
        <f>IF(OR(A266="",NOT(ISNUMBER(C266)),NOT(ISNUMBER(D266))),"",IF(D266&lt;=C266,"ATTENZIONE: date da controllare",IF(COUNTIFS($A$2:$A$301,A266,$C$2:$C$301,"&lt;"&amp;D266,$D$2:$D$301,"&gt;"&amp;C266)&gt;1,"ATTENZIONE: SOVRAPPOSTA","OK")))</f>
      </c>
      <c r="O266" s="8">
        <f>IF(E266="","",MAX(0,MIN(D266,EOMONTH(Planning!$B$1,0)+1)-MAX(C266,Planning!$B$1)))</f>
      </c>
      <c r="P266" s="11">
        <f>IF(OR(E266="",E266=0),"",G266/E266*O266)</f>
      </c>
      <c r="Q266" s="11">
        <f>IF(OR(E266="",E266=0),"",I266/E266*O266)</f>
      </c>
    </row>
    <row r="267" spans="3:17" x14ac:dyDescent="0.25">
      <c r="C267" s="7"/>
      <c r="D267" s="7"/>
      <c r="E267" s="8">
        <f>IF(AND(ISNUMBER(C267),ISNUMBER(D267)),D267-C267,"")</f>
      </c>
      <c r="G267" s="9"/>
      <c r="H267" s="10"/>
      <c r="I267" s="11">
        <f>IF(G267="","",ROUND(G267*IF(ISNUMBER(H267),H267,0),2))</f>
      </c>
      <c r="J267" s="11">
        <f>IF(G267="","",G267-I267)</f>
      </c>
      <c r="K267" s="9"/>
      <c r="L267" s="11">
        <f>IF(G267="","",G267-IF(ISNUMBER(K267),K267,0))</f>
      </c>
      <c r="M267" s="8">
        <f>IF(OR(A267="",NOT(ISNUMBER(C267)),NOT(ISNUMBER(D267))),"",IF(D267&lt;=C267,"ATTENZIONE: date da controllare",IF(COUNTIFS($A$2:$A$301,A267,$C$2:$C$301,"&lt;"&amp;D267,$D$2:$D$301,"&gt;"&amp;C267)&gt;1,"ATTENZIONE: SOVRAPPOSTA","OK")))</f>
      </c>
      <c r="O267" s="8">
        <f>IF(E267="","",MAX(0,MIN(D267,EOMONTH(Planning!$B$1,0)+1)-MAX(C267,Planning!$B$1)))</f>
      </c>
      <c r="P267" s="11">
        <f>IF(OR(E267="",E267=0),"",G267/E267*O267)</f>
      </c>
      <c r="Q267" s="11">
        <f>IF(OR(E267="",E267=0),"",I267/E267*O267)</f>
      </c>
    </row>
    <row r="268" spans="3:17" x14ac:dyDescent="0.25">
      <c r="C268" s="7"/>
      <c r="D268" s="7"/>
      <c r="E268" s="8">
        <f>IF(AND(ISNUMBER(C268),ISNUMBER(D268)),D268-C268,"")</f>
      </c>
      <c r="G268" s="9"/>
      <c r="H268" s="10"/>
      <c r="I268" s="11">
        <f>IF(G268="","",ROUND(G268*IF(ISNUMBER(H268),H268,0),2))</f>
      </c>
      <c r="J268" s="11">
        <f>IF(G268="","",G268-I268)</f>
      </c>
      <c r="K268" s="9"/>
      <c r="L268" s="11">
        <f>IF(G268="","",G268-IF(ISNUMBER(K268),K268,0))</f>
      </c>
      <c r="M268" s="8">
        <f>IF(OR(A268="",NOT(ISNUMBER(C268)),NOT(ISNUMBER(D268))),"",IF(D268&lt;=C268,"ATTENZIONE: date da controllare",IF(COUNTIFS($A$2:$A$301,A268,$C$2:$C$301,"&lt;"&amp;D268,$D$2:$D$301,"&gt;"&amp;C268)&gt;1,"ATTENZIONE: SOVRAPPOSTA","OK")))</f>
      </c>
      <c r="O268" s="8">
        <f>IF(E268="","",MAX(0,MIN(D268,EOMONTH(Planning!$B$1,0)+1)-MAX(C268,Planning!$B$1)))</f>
      </c>
      <c r="P268" s="11">
        <f>IF(OR(E268="",E268=0),"",G268/E268*O268)</f>
      </c>
      <c r="Q268" s="11">
        <f>IF(OR(E268="",E268=0),"",I268/E268*O268)</f>
      </c>
    </row>
    <row r="269" spans="3:17" x14ac:dyDescent="0.25">
      <c r="C269" s="7"/>
      <c r="D269" s="7"/>
      <c r="E269" s="8">
        <f>IF(AND(ISNUMBER(C269),ISNUMBER(D269)),D269-C269,"")</f>
      </c>
      <c r="G269" s="9"/>
      <c r="H269" s="10"/>
      <c r="I269" s="11">
        <f>IF(G269="","",ROUND(G269*IF(ISNUMBER(H269),H269,0),2))</f>
      </c>
      <c r="J269" s="11">
        <f>IF(G269="","",G269-I269)</f>
      </c>
      <c r="K269" s="9"/>
      <c r="L269" s="11">
        <f>IF(G269="","",G269-IF(ISNUMBER(K269),K269,0))</f>
      </c>
      <c r="M269" s="8">
        <f>IF(OR(A269="",NOT(ISNUMBER(C269)),NOT(ISNUMBER(D269))),"",IF(D269&lt;=C269,"ATTENZIONE: date da controllare",IF(COUNTIFS($A$2:$A$301,A269,$C$2:$C$301,"&lt;"&amp;D269,$D$2:$D$301,"&gt;"&amp;C269)&gt;1,"ATTENZIONE: SOVRAPPOSTA","OK")))</f>
      </c>
      <c r="O269" s="8">
        <f>IF(E269="","",MAX(0,MIN(D269,EOMONTH(Planning!$B$1,0)+1)-MAX(C269,Planning!$B$1)))</f>
      </c>
      <c r="P269" s="11">
        <f>IF(OR(E269="",E269=0),"",G269/E269*O269)</f>
      </c>
      <c r="Q269" s="11">
        <f>IF(OR(E269="",E269=0),"",I269/E269*O269)</f>
      </c>
    </row>
    <row r="270" spans="3:17" x14ac:dyDescent="0.25">
      <c r="C270" s="7"/>
      <c r="D270" s="7"/>
      <c r="E270" s="8">
        <f>IF(AND(ISNUMBER(C270),ISNUMBER(D270)),D270-C270,"")</f>
      </c>
      <c r="G270" s="9"/>
      <c r="H270" s="10"/>
      <c r="I270" s="11">
        <f>IF(G270="","",ROUND(G270*IF(ISNUMBER(H270),H270,0),2))</f>
      </c>
      <c r="J270" s="11">
        <f>IF(G270="","",G270-I270)</f>
      </c>
      <c r="K270" s="9"/>
      <c r="L270" s="11">
        <f>IF(G270="","",G270-IF(ISNUMBER(K270),K270,0))</f>
      </c>
      <c r="M270" s="8">
        <f>IF(OR(A270="",NOT(ISNUMBER(C270)),NOT(ISNUMBER(D270))),"",IF(D270&lt;=C270,"ATTENZIONE: date da controllare",IF(COUNTIFS($A$2:$A$301,A270,$C$2:$C$301,"&lt;"&amp;D270,$D$2:$D$301,"&gt;"&amp;C270)&gt;1,"ATTENZIONE: SOVRAPPOSTA","OK")))</f>
      </c>
      <c r="O270" s="8">
        <f>IF(E270="","",MAX(0,MIN(D270,EOMONTH(Planning!$B$1,0)+1)-MAX(C270,Planning!$B$1)))</f>
      </c>
      <c r="P270" s="11">
        <f>IF(OR(E270="",E270=0),"",G270/E270*O270)</f>
      </c>
      <c r="Q270" s="11">
        <f>IF(OR(E270="",E270=0),"",I270/E270*O270)</f>
      </c>
    </row>
    <row r="271" spans="3:17" x14ac:dyDescent="0.25">
      <c r="C271" s="7"/>
      <c r="D271" s="7"/>
      <c r="E271" s="8">
        <f>IF(AND(ISNUMBER(C271),ISNUMBER(D271)),D271-C271,"")</f>
      </c>
      <c r="G271" s="9"/>
      <c r="H271" s="10"/>
      <c r="I271" s="11">
        <f>IF(G271="","",ROUND(G271*IF(ISNUMBER(H271),H271,0),2))</f>
      </c>
      <c r="J271" s="11">
        <f>IF(G271="","",G271-I271)</f>
      </c>
      <c r="K271" s="9"/>
      <c r="L271" s="11">
        <f>IF(G271="","",G271-IF(ISNUMBER(K271),K271,0))</f>
      </c>
      <c r="M271" s="8">
        <f>IF(OR(A271="",NOT(ISNUMBER(C271)),NOT(ISNUMBER(D271))),"",IF(D271&lt;=C271,"ATTENZIONE: date da controllare",IF(COUNTIFS($A$2:$A$301,A271,$C$2:$C$301,"&lt;"&amp;D271,$D$2:$D$301,"&gt;"&amp;C271)&gt;1,"ATTENZIONE: SOVRAPPOSTA","OK")))</f>
      </c>
      <c r="O271" s="8">
        <f>IF(E271="","",MAX(0,MIN(D271,EOMONTH(Planning!$B$1,0)+1)-MAX(C271,Planning!$B$1)))</f>
      </c>
      <c r="P271" s="11">
        <f>IF(OR(E271="",E271=0),"",G271/E271*O271)</f>
      </c>
      <c r="Q271" s="11">
        <f>IF(OR(E271="",E271=0),"",I271/E271*O271)</f>
      </c>
    </row>
    <row r="272" spans="3:17" x14ac:dyDescent="0.25">
      <c r="C272" s="7"/>
      <c r="D272" s="7"/>
      <c r="E272" s="8">
        <f>IF(AND(ISNUMBER(C272),ISNUMBER(D272)),D272-C272,"")</f>
      </c>
      <c r="G272" s="9"/>
      <c r="H272" s="10"/>
      <c r="I272" s="11">
        <f>IF(G272="","",ROUND(G272*IF(ISNUMBER(H272),H272,0),2))</f>
      </c>
      <c r="J272" s="11">
        <f>IF(G272="","",G272-I272)</f>
      </c>
      <c r="K272" s="9"/>
      <c r="L272" s="11">
        <f>IF(G272="","",G272-IF(ISNUMBER(K272),K272,0))</f>
      </c>
      <c r="M272" s="8">
        <f>IF(OR(A272="",NOT(ISNUMBER(C272)),NOT(ISNUMBER(D272))),"",IF(D272&lt;=C272,"ATTENZIONE: date da controllare",IF(COUNTIFS($A$2:$A$301,A272,$C$2:$C$301,"&lt;"&amp;D272,$D$2:$D$301,"&gt;"&amp;C272)&gt;1,"ATTENZIONE: SOVRAPPOSTA","OK")))</f>
      </c>
      <c r="O272" s="8">
        <f>IF(E272="","",MAX(0,MIN(D272,EOMONTH(Planning!$B$1,0)+1)-MAX(C272,Planning!$B$1)))</f>
      </c>
      <c r="P272" s="11">
        <f>IF(OR(E272="",E272=0),"",G272/E272*O272)</f>
      </c>
      <c r="Q272" s="11">
        <f>IF(OR(E272="",E272=0),"",I272/E272*O272)</f>
      </c>
    </row>
    <row r="273" spans="3:17" x14ac:dyDescent="0.25">
      <c r="C273" s="7"/>
      <c r="D273" s="7"/>
      <c r="E273" s="8">
        <f>IF(AND(ISNUMBER(C273),ISNUMBER(D273)),D273-C273,"")</f>
      </c>
      <c r="G273" s="9"/>
      <c r="H273" s="10"/>
      <c r="I273" s="11">
        <f>IF(G273="","",ROUND(G273*IF(ISNUMBER(H273),H273,0),2))</f>
      </c>
      <c r="J273" s="11">
        <f>IF(G273="","",G273-I273)</f>
      </c>
      <c r="K273" s="9"/>
      <c r="L273" s="11">
        <f>IF(G273="","",G273-IF(ISNUMBER(K273),K273,0))</f>
      </c>
      <c r="M273" s="8">
        <f>IF(OR(A273="",NOT(ISNUMBER(C273)),NOT(ISNUMBER(D273))),"",IF(D273&lt;=C273,"ATTENZIONE: date da controllare",IF(COUNTIFS($A$2:$A$301,A273,$C$2:$C$301,"&lt;"&amp;D273,$D$2:$D$301,"&gt;"&amp;C273)&gt;1,"ATTENZIONE: SOVRAPPOSTA","OK")))</f>
      </c>
      <c r="O273" s="8">
        <f>IF(E273="","",MAX(0,MIN(D273,EOMONTH(Planning!$B$1,0)+1)-MAX(C273,Planning!$B$1)))</f>
      </c>
      <c r="P273" s="11">
        <f>IF(OR(E273="",E273=0),"",G273/E273*O273)</f>
      </c>
      <c r="Q273" s="11">
        <f>IF(OR(E273="",E273=0),"",I273/E273*O273)</f>
      </c>
    </row>
    <row r="274" spans="3:17" x14ac:dyDescent="0.25">
      <c r="C274" s="7"/>
      <c r="D274" s="7"/>
      <c r="E274" s="8">
        <f>IF(AND(ISNUMBER(C274),ISNUMBER(D274)),D274-C274,"")</f>
      </c>
      <c r="G274" s="9"/>
      <c r="H274" s="10"/>
      <c r="I274" s="11">
        <f>IF(G274="","",ROUND(G274*IF(ISNUMBER(H274),H274,0),2))</f>
      </c>
      <c r="J274" s="11">
        <f>IF(G274="","",G274-I274)</f>
      </c>
      <c r="K274" s="9"/>
      <c r="L274" s="11">
        <f>IF(G274="","",G274-IF(ISNUMBER(K274),K274,0))</f>
      </c>
      <c r="M274" s="8">
        <f>IF(OR(A274="",NOT(ISNUMBER(C274)),NOT(ISNUMBER(D274))),"",IF(D274&lt;=C274,"ATTENZIONE: date da controllare",IF(COUNTIFS($A$2:$A$301,A274,$C$2:$C$301,"&lt;"&amp;D274,$D$2:$D$301,"&gt;"&amp;C274)&gt;1,"ATTENZIONE: SOVRAPPOSTA","OK")))</f>
      </c>
      <c r="O274" s="8">
        <f>IF(E274="","",MAX(0,MIN(D274,EOMONTH(Planning!$B$1,0)+1)-MAX(C274,Planning!$B$1)))</f>
      </c>
      <c r="P274" s="11">
        <f>IF(OR(E274="",E274=0),"",G274/E274*O274)</f>
      </c>
      <c r="Q274" s="11">
        <f>IF(OR(E274="",E274=0),"",I274/E274*O274)</f>
      </c>
    </row>
    <row r="275" spans="3:17" x14ac:dyDescent="0.25">
      <c r="C275" s="7"/>
      <c r="D275" s="7"/>
      <c r="E275" s="8">
        <f>IF(AND(ISNUMBER(C275),ISNUMBER(D275)),D275-C275,"")</f>
      </c>
      <c r="G275" s="9"/>
      <c r="H275" s="10"/>
      <c r="I275" s="11">
        <f>IF(G275="","",ROUND(G275*IF(ISNUMBER(H275),H275,0),2))</f>
      </c>
      <c r="J275" s="11">
        <f>IF(G275="","",G275-I275)</f>
      </c>
      <c r="K275" s="9"/>
      <c r="L275" s="11">
        <f>IF(G275="","",G275-IF(ISNUMBER(K275),K275,0))</f>
      </c>
      <c r="M275" s="8">
        <f>IF(OR(A275="",NOT(ISNUMBER(C275)),NOT(ISNUMBER(D275))),"",IF(D275&lt;=C275,"ATTENZIONE: date da controllare",IF(COUNTIFS($A$2:$A$301,A275,$C$2:$C$301,"&lt;"&amp;D275,$D$2:$D$301,"&gt;"&amp;C275)&gt;1,"ATTENZIONE: SOVRAPPOSTA","OK")))</f>
      </c>
      <c r="O275" s="8">
        <f>IF(E275="","",MAX(0,MIN(D275,EOMONTH(Planning!$B$1,0)+1)-MAX(C275,Planning!$B$1)))</f>
      </c>
      <c r="P275" s="11">
        <f>IF(OR(E275="",E275=0),"",G275/E275*O275)</f>
      </c>
      <c r="Q275" s="11">
        <f>IF(OR(E275="",E275=0),"",I275/E275*O275)</f>
      </c>
    </row>
    <row r="276" spans="3:17" x14ac:dyDescent="0.25">
      <c r="C276" s="7"/>
      <c r="D276" s="7"/>
      <c r="E276" s="8">
        <f>IF(AND(ISNUMBER(C276),ISNUMBER(D276)),D276-C276,"")</f>
      </c>
      <c r="G276" s="9"/>
      <c r="H276" s="10"/>
      <c r="I276" s="11">
        <f>IF(G276="","",ROUND(G276*IF(ISNUMBER(H276),H276,0),2))</f>
      </c>
      <c r="J276" s="11">
        <f>IF(G276="","",G276-I276)</f>
      </c>
      <c r="K276" s="9"/>
      <c r="L276" s="11">
        <f>IF(G276="","",G276-IF(ISNUMBER(K276),K276,0))</f>
      </c>
      <c r="M276" s="8">
        <f>IF(OR(A276="",NOT(ISNUMBER(C276)),NOT(ISNUMBER(D276))),"",IF(D276&lt;=C276,"ATTENZIONE: date da controllare",IF(COUNTIFS($A$2:$A$301,A276,$C$2:$C$301,"&lt;"&amp;D276,$D$2:$D$301,"&gt;"&amp;C276)&gt;1,"ATTENZIONE: SOVRAPPOSTA","OK")))</f>
      </c>
      <c r="O276" s="8">
        <f>IF(E276="","",MAX(0,MIN(D276,EOMONTH(Planning!$B$1,0)+1)-MAX(C276,Planning!$B$1)))</f>
      </c>
      <c r="P276" s="11">
        <f>IF(OR(E276="",E276=0),"",G276/E276*O276)</f>
      </c>
      <c r="Q276" s="11">
        <f>IF(OR(E276="",E276=0),"",I276/E276*O276)</f>
      </c>
    </row>
    <row r="277" spans="3:17" x14ac:dyDescent="0.25">
      <c r="C277" s="7"/>
      <c r="D277" s="7"/>
      <c r="E277" s="8">
        <f>IF(AND(ISNUMBER(C277),ISNUMBER(D277)),D277-C277,"")</f>
      </c>
      <c r="G277" s="9"/>
      <c r="H277" s="10"/>
      <c r="I277" s="11">
        <f>IF(G277="","",ROUND(G277*IF(ISNUMBER(H277),H277,0),2))</f>
      </c>
      <c r="J277" s="11">
        <f>IF(G277="","",G277-I277)</f>
      </c>
      <c r="K277" s="9"/>
      <c r="L277" s="11">
        <f>IF(G277="","",G277-IF(ISNUMBER(K277),K277,0))</f>
      </c>
      <c r="M277" s="8">
        <f>IF(OR(A277="",NOT(ISNUMBER(C277)),NOT(ISNUMBER(D277))),"",IF(D277&lt;=C277,"ATTENZIONE: date da controllare",IF(COUNTIFS($A$2:$A$301,A277,$C$2:$C$301,"&lt;"&amp;D277,$D$2:$D$301,"&gt;"&amp;C277)&gt;1,"ATTENZIONE: SOVRAPPOSTA","OK")))</f>
      </c>
      <c r="O277" s="8">
        <f>IF(E277="","",MAX(0,MIN(D277,EOMONTH(Planning!$B$1,0)+1)-MAX(C277,Planning!$B$1)))</f>
      </c>
      <c r="P277" s="11">
        <f>IF(OR(E277="",E277=0),"",G277/E277*O277)</f>
      </c>
      <c r="Q277" s="11">
        <f>IF(OR(E277="",E277=0),"",I277/E277*O277)</f>
      </c>
    </row>
    <row r="278" spans="3:17" x14ac:dyDescent="0.25">
      <c r="C278" s="7"/>
      <c r="D278" s="7"/>
      <c r="E278" s="8">
        <f>IF(AND(ISNUMBER(C278),ISNUMBER(D278)),D278-C278,"")</f>
      </c>
      <c r="G278" s="9"/>
      <c r="H278" s="10"/>
      <c r="I278" s="11">
        <f>IF(G278="","",ROUND(G278*IF(ISNUMBER(H278),H278,0),2))</f>
      </c>
      <c r="J278" s="11">
        <f>IF(G278="","",G278-I278)</f>
      </c>
      <c r="K278" s="9"/>
      <c r="L278" s="11">
        <f>IF(G278="","",G278-IF(ISNUMBER(K278),K278,0))</f>
      </c>
      <c r="M278" s="8">
        <f>IF(OR(A278="",NOT(ISNUMBER(C278)),NOT(ISNUMBER(D278))),"",IF(D278&lt;=C278,"ATTENZIONE: date da controllare",IF(COUNTIFS($A$2:$A$301,A278,$C$2:$C$301,"&lt;"&amp;D278,$D$2:$D$301,"&gt;"&amp;C278)&gt;1,"ATTENZIONE: SOVRAPPOSTA","OK")))</f>
      </c>
      <c r="O278" s="8">
        <f>IF(E278="","",MAX(0,MIN(D278,EOMONTH(Planning!$B$1,0)+1)-MAX(C278,Planning!$B$1)))</f>
      </c>
      <c r="P278" s="11">
        <f>IF(OR(E278="",E278=0),"",G278/E278*O278)</f>
      </c>
      <c r="Q278" s="11">
        <f>IF(OR(E278="",E278=0),"",I278/E278*O278)</f>
      </c>
    </row>
    <row r="279" spans="3:17" x14ac:dyDescent="0.25">
      <c r="C279" s="7"/>
      <c r="D279" s="7"/>
      <c r="E279" s="8">
        <f>IF(AND(ISNUMBER(C279),ISNUMBER(D279)),D279-C279,"")</f>
      </c>
      <c r="G279" s="9"/>
      <c r="H279" s="10"/>
      <c r="I279" s="11">
        <f>IF(G279="","",ROUND(G279*IF(ISNUMBER(H279),H279,0),2))</f>
      </c>
      <c r="J279" s="11">
        <f>IF(G279="","",G279-I279)</f>
      </c>
      <c r="K279" s="9"/>
      <c r="L279" s="11">
        <f>IF(G279="","",G279-IF(ISNUMBER(K279),K279,0))</f>
      </c>
      <c r="M279" s="8">
        <f>IF(OR(A279="",NOT(ISNUMBER(C279)),NOT(ISNUMBER(D279))),"",IF(D279&lt;=C279,"ATTENZIONE: date da controllare",IF(COUNTIFS($A$2:$A$301,A279,$C$2:$C$301,"&lt;"&amp;D279,$D$2:$D$301,"&gt;"&amp;C279)&gt;1,"ATTENZIONE: SOVRAPPOSTA","OK")))</f>
      </c>
      <c r="O279" s="8">
        <f>IF(E279="","",MAX(0,MIN(D279,EOMONTH(Planning!$B$1,0)+1)-MAX(C279,Planning!$B$1)))</f>
      </c>
      <c r="P279" s="11">
        <f>IF(OR(E279="",E279=0),"",G279/E279*O279)</f>
      </c>
      <c r="Q279" s="11">
        <f>IF(OR(E279="",E279=0),"",I279/E279*O279)</f>
      </c>
    </row>
    <row r="280" spans="3:17" x14ac:dyDescent="0.25">
      <c r="C280" s="7"/>
      <c r="D280" s="7"/>
      <c r="E280" s="8">
        <f>IF(AND(ISNUMBER(C280),ISNUMBER(D280)),D280-C280,"")</f>
      </c>
      <c r="G280" s="9"/>
      <c r="H280" s="10"/>
      <c r="I280" s="11">
        <f>IF(G280="","",ROUND(G280*IF(ISNUMBER(H280),H280,0),2))</f>
      </c>
      <c r="J280" s="11">
        <f>IF(G280="","",G280-I280)</f>
      </c>
      <c r="K280" s="9"/>
      <c r="L280" s="11">
        <f>IF(G280="","",G280-IF(ISNUMBER(K280),K280,0))</f>
      </c>
      <c r="M280" s="8">
        <f>IF(OR(A280="",NOT(ISNUMBER(C280)),NOT(ISNUMBER(D280))),"",IF(D280&lt;=C280,"ATTENZIONE: date da controllare",IF(COUNTIFS($A$2:$A$301,A280,$C$2:$C$301,"&lt;"&amp;D280,$D$2:$D$301,"&gt;"&amp;C280)&gt;1,"ATTENZIONE: SOVRAPPOSTA","OK")))</f>
      </c>
      <c r="O280" s="8">
        <f>IF(E280="","",MAX(0,MIN(D280,EOMONTH(Planning!$B$1,0)+1)-MAX(C280,Planning!$B$1)))</f>
      </c>
      <c r="P280" s="11">
        <f>IF(OR(E280="",E280=0),"",G280/E280*O280)</f>
      </c>
      <c r="Q280" s="11">
        <f>IF(OR(E280="",E280=0),"",I280/E280*O280)</f>
      </c>
    </row>
    <row r="281" spans="3:17" x14ac:dyDescent="0.25">
      <c r="C281" s="7"/>
      <c r="D281" s="7"/>
      <c r="E281" s="8">
        <f>IF(AND(ISNUMBER(C281),ISNUMBER(D281)),D281-C281,"")</f>
      </c>
      <c r="G281" s="9"/>
      <c r="H281" s="10"/>
      <c r="I281" s="11">
        <f>IF(G281="","",ROUND(G281*IF(ISNUMBER(H281),H281,0),2))</f>
      </c>
      <c r="J281" s="11">
        <f>IF(G281="","",G281-I281)</f>
      </c>
      <c r="K281" s="9"/>
      <c r="L281" s="11">
        <f>IF(G281="","",G281-IF(ISNUMBER(K281),K281,0))</f>
      </c>
      <c r="M281" s="8">
        <f>IF(OR(A281="",NOT(ISNUMBER(C281)),NOT(ISNUMBER(D281))),"",IF(D281&lt;=C281,"ATTENZIONE: date da controllare",IF(COUNTIFS($A$2:$A$301,A281,$C$2:$C$301,"&lt;"&amp;D281,$D$2:$D$301,"&gt;"&amp;C281)&gt;1,"ATTENZIONE: SOVRAPPOSTA","OK")))</f>
      </c>
      <c r="O281" s="8">
        <f>IF(E281="","",MAX(0,MIN(D281,EOMONTH(Planning!$B$1,0)+1)-MAX(C281,Planning!$B$1)))</f>
      </c>
      <c r="P281" s="11">
        <f>IF(OR(E281="",E281=0),"",G281/E281*O281)</f>
      </c>
      <c r="Q281" s="11">
        <f>IF(OR(E281="",E281=0),"",I281/E281*O281)</f>
      </c>
    </row>
    <row r="282" spans="3:17" x14ac:dyDescent="0.25">
      <c r="C282" s="7"/>
      <c r="D282" s="7"/>
      <c r="E282" s="8">
        <f>IF(AND(ISNUMBER(C282),ISNUMBER(D282)),D282-C282,"")</f>
      </c>
      <c r="G282" s="9"/>
      <c r="H282" s="10"/>
      <c r="I282" s="11">
        <f>IF(G282="","",ROUND(G282*IF(ISNUMBER(H282),H282,0),2))</f>
      </c>
      <c r="J282" s="11">
        <f>IF(G282="","",G282-I282)</f>
      </c>
      <c r="K282" s="9"/>
      <c r="L282" s="11">
        <f>IF(G282="","",G282-IF(ISNUMBER(K282),K282,0))</f>
      </c>
      <c r="M282" s="8">
        <f>IF(OR(A282="",NOT(ISNUMBER(C282)),NOT(ISNUMBER(D282))),"",IF(D282&lt;=C282,"ATTENZIONE: date da controllare",IF(COUNTIFS($A$2:$A$301,A282,$C$2:$C$301,"&lt;"&amp;D282,$D$2:$D$301,"&gt;"&amp;C282)&gt;1,"ATTENZIONE: SOVRAPPOSTA","OK")))</f>
      </c>
      <c r="O282" s="8">
        <f>IF(E282="","",MAX(0,MIN(D282,EOMONTH(Planning!$B$1,0)+1)-MAX(C282,Planning!$B$1)))</f>
      </c>
      <c r="P282" s="11">
        <f>IF(OR(E282="",E282=0),"",G282/E282*O282)</f>
      </c>
      <c r="Q282" s="11">
        <f>IF(OR(E282="",E282=0),"",I282/E282*O282)</f>
      </c>
    </row>
    <row r="283" spans="3:17" x14ac:dyDescent="0.25">
      <c r="C283" s="7"/>
      <c r="D283" s="7"/>
      <c r="E283" s="8">
        <f>IF(AND(ISNUMBER(C283),ISNUMBER(D283)),D283-C283,"")</f>
      </c>
      <c r="G283" s="9"/>
      <c r="H283" s="10"/>
      <c r="I283" s="11">
        <f>IF(G283="","",ROUND(G283*IF(ISNUMBER(H283),H283,0),2))</f>
      </c>
      <c r="J283" s="11">
        <f>IF(G283="","",G283-I283)</f>
      </c>
      <c r="K283" s="9"/>
      <c r="L283" s="11">
        <f>IF(G283="","",G283-IF(ISNUMBER(K283),K283,0))</f>
      </c>
      <c r="M283" s="8">
        <f>IF(OR(A283="",NOT(ISNUMBER(C283)),NOT(ISNUMBER(D283))),"",IF(D283&lt;=C283,"ATTENZIONE: date da controllare",IF(COUNTIFS($A$2:$A$301,A283,$C$2:$C$301,"&lt;"&amp;D283,$D$2:$D$301,"&gt;"&amp;C283)&gt;1,"ATTENZIONE: SOVRAPPOSTA","OK")))</f>
      </c>
      <c r="O283" s="8">
        <f>IF(E283="","",MAX(0,MIN(D283,EOMONTH(Planning!$B$1,0)+1)-MAX(C283,Planning!$B$1)))</f>
      </c>
      <c r="P283" s="11">
        <f>IF(OR(E283="",E283=0),"",G283/E283*O283)</f>
      </c>
      <c r="Q283" s="11">
        <f>IF(OR(E283="",E283=0),"",I283/E283*O283)</f>
      </c>
    </row>
    <row r="284" spans="3:17" x14ac:dyDescent="0.25">
      <c r="C284" s="7"/>
      <c r="D284" s="7"/>
      <c r="E284" s="8">
        <f>IF(AND(ISNUMBER(C284),ISNUMBER(D284)),D284-C284,"")</f>
      </c>
      <c r="G284" s="9"/>
      <c r="H284" s="10"/>
      <c r="I284" s="11">
        <f>IF(G284="","",ROUND(G284*IF(ISNUMBER(H284),H284,0),2))</f>
      </c>
      <c r="J284" s="11">
        <f>IF(G284="","",G284-I284)</f>
      </c>
      <c r="K284" s="9"/>
      <c r="L284" s="11">
        <f>IF(G284="","",G284-IF(ISNUMBER(K284),K284,0))</f>
      </c>
      <c r="M284" s="8">
        <f>IF(OR(A284="",NOT(ISNUMBER(C284)),NOT(ISNUMBER(D284))),"",IF(D284&lt;=C284,"ATTENZIONE: date da controllare",IF(COUNTIFS($A$2:$A$301,A284,$C$2:$C$301,"&lt;"&amp;D284,$D$2:$D$301,"&gt;"&amp;C284)&gt;1,"ATTENZIONE: SOVRAPPOSTA","OK")))</f>
      </c>
      <c r="O284" s="8">
        <f>IF(E284="","",MAX(0,MIN(D284,EOMONTH(Planning!$B$1,0)+1)-MAX(C284,Planning!$B$1)))</f>
      </c>
      <c r="P284" s="11">
        <f>IF(OR(E284="",E284=0),"",G284/E284*O284)</f>
      </c>
      <c r="Q284" s="11">
        <f>IF(OR(E284="",E284=0),"",I284/E284*O284)</f>
      </c>
    </row>
    <row r="285" spans="3:17" x14ac:dyDescent="0.25">
      <c r="C285" s="7"/>
      <c r="D285" s="7"/>
      <c r="E285" s="8">
        <f>IF(AND(ISNUMBER(C285),ISNUMBER(D285)),D285-C285,"")</f>
      </c>
      <c r="G285" s="9"/>
      <c r="H285" s="10"/>
      <c r="I285" s="11">
        <f>IF(G285="","",ROUND(G285*IF(ISNUMBER(H285),H285,0),2))</f>
      </c>
      <c r="J285" s="11">
        <f>IF(G285="","",G285-I285)</f>
      </c>
      <c r="K285" s="9"/>
      <c r="L285" s="11">
        <f>IF(G285="","",G285-IF(ISNUMBER(K285),K285,0))</f>
      </c>
      <c r="M285" s="8">
        <f>IF(OR(A285="",NOT(ISNUMBER(C285)),NOT(ISNUMBER(D285))),"",IF(D285&lt;=C285,"ATTENZIONE: date da controllare",IF(COUNTIFS($A$2:$A$301,A285,$C$2:$C$301,"&lt;"&amp;D285,$D$2:$D$301,"&gt;"&amp;C285)&gt;1,"ATTENZIONE: SOVRAPPOSTA","OK")))</f>
      </c>
      <c r="O285" s="8">
        <f>IF(E285="","",MAX(0,MIN(D285,EOMONTH(Planning!$B$1,0)+1)-MAX(C285,Planning!$B$1)))</f>
      </c>
      <c r="P285" s="11">
        <f>IF(OR(E285="",E285=0),"",G285/E285*O285)</f>
      </c>
      <c r="Q285" s="11">
        <f>IF(OR(E285="",E285=0),"",I285/E285*O285)</f>
      </c>
    </row>
    <row r="286" spans="3:17" x14ac:dyDescent="0.25">
      <c r="C286" s="7"/>
      <c r="D286" s="7"/>
      <c r="E286" s="8">
        <f>IF(AND(ISNUMBER(C286),ISNUMBER(D286)),D286-C286,"")</f>
      </c>
      <c r="G286" s="9"/>
      <c r="H286" s="10"/>
      <c r="I286" s="11">
        <f>IF(G286="","",ROUND(G286*IF(ISNUMBER(H286),H286,0),2))</f>
      </c>
      <c r="J286" s="11">
        <f>IF(G286="","",G286-I286)</f>
      </c>
      <c r="K286" s="9"/>
      <c r="L286" s="11">
        <f>IF(G286="","",G286-IF(ISNUMBER(K286),K286,0))</f>
      </c>
      <c r="M286" s="8">
        <f>IF(OR(A286="",NOT(ISNUMBER(C286)),NOT(ISNUMBER(D286))),"",IF(D286&lt;=C286,"ATTENZIONE: date da controllare",IF(COUNTIFS($A$2:$A$301,A286,$C$2:$C$301,"&lt;"&amp;D286,$D$2:$D$301,"&gt;"&amp;C286)&gt;1,"ATTENZIONE: SOVRAPPOSTA","OK")))</f>
      </c>
      <c r="O286" s="8">
        <f>IF(E286="","",MAX(0,MIN(D286,EOMONTH(Planning!$B$1,0)+1)-MAX(C286,Planning!$B$1)))</f>
      </c>
      <c r="P286" s="11">
        <f>IF(OR(E286="",E286=0),"",G286/E286*O286)</f>
      </c>
      <c r="Q286" s="11">
        <f>IF(OR(E286="",E286=0),"",I286/E286*O286)</f>
      </c>
    </row>
    <row r="287" spans="3:17" x14ac:dyDescent="0.25">
      <c r="C287" s="7"/>
      <c r="D287" s="7"/>
      <c r="E287" s="8">
        <f>IF(AND(ISNUMBER(C287),ISNUMBER(D287)),D287-C287,"")</f>
      </c>
      <c r="G287" s="9"/>
      <c r="H287" s="10"/>
      <c r="I287" s="11">
        <f>IF(G287="","",ROUND(G287*IF(ISNUMBER(H287),H287,0),2))</f>
      </c>
      <c r="J287" s="11">
        <f>IF(G287="","",G287-I287)</f>
      </c>
      <c r="K287" s="9"/>
      <c r="L287" s="11">
        <f>IF(G287="","",G287-IF(ISNUMBER(K287),K287,0))</f>
      </c>
      <c r="M287" s="8">
        <f>IF(OR(A287="",NOT(ISNUMBER(C287)),NOT(ISNUMBER(D287))),"",IF(D287&lt;=C287,"ATTENZIONE: date da controllare",IF(COUNTIFS($A$2:$A$301,A287,$C$2:$C$301,"&lt;"&amp;D287,$D$2:$D$301,"&gt;"&amp;C287)&gt;1,"ATTENZIONE: SOVRAPPOSTA","OK")))</f>
      </c>
      <c r="O287" s="8">
        <f>IF(E287="","",MAX(0,MIN(D287,EOMONTH(Planning!$B$1,0)+1)-MAX(C287,Planning!$B$1)))</f>
      </c>
      <c r="P287" s="11">
        <f>IF(OR(E287="",E287=0),"",G287/E287*O287)</f>
      </c>
      <c r="Q287" s="11">
        <f>IF(OR(E287="",E287=0),"",I287/E287*O287)</f>
      </c>
    </row>
    <row r="288" spans="3:17" x14ac:dyDescent="0.25">
      <c r="C288" s="7"/>
      <c r="D288" s="7"/>
      <c r="E288" s="8">
        <f>IF(AND(ISNUMBER(C288),ISNUMBER(D288)),D288-C288,"")</f>
      </c>
      <c r="G288" s="9"/>
      <c r="H288" s="10"/>
      <c r="I288" s="11">
        <f>IF(G288="","",ROUND(G288*IF(ISNUMBER(H288),H288,0),2))</f>
      </c>
      <c r="J288" s="11">
        <f>IF(G288="","",G288-I288)</f>
      </c>
      <c r="K288" s="9"/>
      <c r="L288" s="11">
        <f>IF(G288="","",G288-IF(ISNUMBER(K288),K288,0))</f>
      </c>
      <c r="M288" s="8">
        <f>IF(OR(A288="",NOT(ISNUMBER(C288)),NOT(ISNUMBER(D288))),"",IF(D288&lt;=C288,"ATTENZIONE: date da controllare",IF(COUNTIFS($A$2:$A$301,A288,$C$2:$C$301,"&lt;"&amp;D288,$D$2:$D$301,"&gt;"&amp;C288)&gt;1,"ATTENZIONE: SOVRAPPOSTA","OK")))</f>
      </c>
      <c r="O288" s="8">
        <f>IF(E288="","",MAX(0,MIN(D288,EOMONTH(Planning!$B$1,0)+1)-MAX(C288,Planning!$B$1)))</f>
      </c>
      <c r="P288" s="11">
        <f>IF(OR(E288="",E288=0),"",G288/E288*O288)</f>
      </c>
      <c r="Q288" s="11">
        <f>IF(OR(E288="",E288=0),"",I288/E288*O288)</f>
      </c>
    </row>
    <row r="289" spans="3:17" x14ac:dyDescent="0.25">
      <c r="C289" s="7"/>
      <c r="D289" s="7"/>
      <c r="E289" s="8">
        <f>IF(AND(ISNUMBER(C289),ISNUMBER(D289)),D289-C289,"")</f>
      </c>
      <c r="G289" s="9"/>
      <c r="H289" s="10"/>
      <c r="I289" s="11">
        <f>IF(G289="","",ROUND(G289*IF(ISNUMBER(H289),H289,0),2))</f>
      </c>
      <c r="J289" s="11">
        <f>IF(G289="","",G289-I289)</f>
      </c>
      <c r="K289" s="9"/>
      <c r="L289" s="11">
        <f>IF(G289="","",G289-IF(ISNUMBER(K289),K289,0))</f>
      </c>
      <c r="M289" s="8">
        <f>IF(OR(A289="",NOT(ISNUMBER(C289)),NOT(ISNUMBER(D289))),"",IF(D289&lt;=C289,"ATTENZIONE: date da controllare",IF(COUNTIFS($A$2:$A$301,A289,$C$2:$C$301,"&lt;"&amp;D289,$D$2:$D$301,"&gt;"&amp;C289)&gt;1,"ATTENZIONE: SOVRAPPOSTA","OK")))</f>
      </c>
      <c r="O289" s="8">
        <f>IF(E289="","",MAX(0,MIN(D289,EOMONTH(Planning!$B$1,0)+1)-MAX(C289,Planning!$B$1)))</f>
      </c>
      <c r="P289" s="11">
        <f>IF(OR(E289="",E289=0),"",G289/E289*O289)</f>
      </c>
      <c r="Q289" s="11">
        <f>IF(OR(E289="",E289=0),"",I289/E289*O289)</f>
      </c>
    </row>
    <row r="290" spans="3:17" x14ac:dyDescent="0.25">
      <c r="C290" s="7"/>
      <c r="D290" s="7"/>
      <c r="E290" s="8">
        <f>IF(AND(ISNUMBER(C290),ISNUMBER(D290)),D290-C290,"")</f>
      </c>
      <c r="G290" s="9"/>
      <c r="H290" s="10"/>
      <c r="I290" s="11">
        <f>IF(G290="","",ROUND(G290*IF(ISNUMBER(H290),H290,0),2))</f>
      </c>
      <c r="J290" s="11">
        <f>IF(G290="","",G290-I290)</f>
      </c>
      <c r="K290" s="9"/>
      <c r="L290" s="11">
        <f>IF(G290="","",G290-IF(ISNUMBER(K290),K290,0))</f>
      </c>
      <c r="M290" s="8">
        <f>IF(OR(A290="",NOT(ISNUMBER(C290)),NOT(ISNUMBER(D290))),"",IF(D290&lt;=C290,"ATTENZIONE: date da controllare",IF(COUNTIFS($A$2:$A$301,A290,$C$2:$C$301,"&lt;"&amp;D290,$D$2:$D$301,"&gt;"&amp;C290)&gt;1,"ATTENZIONE: SOVRAPPOSTA","OK")))</f>
      </c>
      <c r="O290" s="8">
        <f>IF(E290="","",MAX(0,MIN(D290,EOMONTH(Planning!$B$1,0)+1)-MAX(C290,Planning!$B$1)))</f>
      </c>
      <c r="P290" s="11">
        <f>IF(OR(E290="",E290=0),"",G290/E290*O290)</f>
      </c>
      <c r="Q290" s="11">
        <f>IF(OR(E290="",E290=0),"",I290/E290*O290)</f>
      </c>
    </row>
    <row r="291" spans="3:17" x14ac:dyDescent="0.25">
      <c r="C291" s="7"/>
      <c r="D291" s="7"/>
      <c r="E291" s="8">
        <f>IF(AND(ISNUMBER(C291),ISNUMBER(D291)),D291-C291,"")</f>
      </c>
      <c r="G291" s="9"/>
      <c r="H291" s="10"/>
      <c r="I291" s="11">
        <f>IF(G291="","",ROUND(G291*IF(ISNUMBER(H291),H291,0),2))</f>
      </c>
      <c r="J291" s="11">
        <f>IF(G291="","",G291-I291)</f>
      </c>
      <c r="K291" s="9"/>
      <c r="L291" s="11">
        <f>IF(G291="","",G291-IF(ISNUMBER(K291),K291,0))</f>
      </c>
      <c r="M291" s="8">
        <f>IF(OR(A291="",NOT(ISNUMBER(C291)),NOT(ISNUMBER(D291))),"",IF(D291&lt;=C291,"ATTENZIONE: date da controllare",IF(COUNTIFS($A$2:$A$301,A291,$C$2:$C$301,"&lt;"&amp;D291,$D$2:$D$301,"&gt;"&amp;C291)&gt;1,"ATTENZIONE: SOVRAPPOSTA","OK")))</f>
      </c>
      <c r="O291" s="8">
        <f>IF(E291="","",MAX(0,MIN(D291,EOMONTH(Planning!$B$1,0)+1)-MAX(C291,Planning!$B$1)))</f>
      </c>
      <c r="P291" s="11">
        <f>IF(OR(E291="",E291=0),"",G291/E291*O291)</f>
      </c>
      <c r="Q291" s="11">
        <f>IF(OR(E291="",E291=0),"",I291/E291*O291)</f>
      </c>
    </row>
    <row r="292" spans="3:17" x14ac:dyDescent="0.25">
      <c r="C292" s="7"/>
      <c r="D292" s="7"/>
      <c r="E292" s="8">
        <f>IF(AND(ISNUMBER(C292),ISNUMBER(D292)),D292-C292,"")</f>
      </c>
      <c r="G292" s="9"/>
      <c r="H292" s="10"/>
      <c r="I292" s="11">
        <f>IF(G292="","",ROUND(G292*IF(ISNUMBER(H292),H292,0),2))</f>
      </c>
      <c r="J292" s="11">
        <f>IF(G292="","",G292-I292)</f>
      </c>
      <c r="K292" s="9"/>
      <c r="L292" s="11">
        <f>IF(G292="","",G292-IF(ISNUMBER(K292),K292,0))</f>
      </c>
      <c r="M292" s="8">
        <f>IF(OR(A292="",NOT(ISNUMBER(C292)),NOT(ISNUMBER(D292))),"",IF(D292&lt;=C292,"ATTENZIONE: date da controllare",IF(COUNTIFS($A$2:$A$301,A292,$C$2:$C$301,"&lt;"&amp;D292,$D$2:$D$301,"&gt;"&amp;C292)&gt;1,"ATTENZIONE: SOVRAPPOSTA","OK")))</f>
      </c>
      <c r="O292" s="8">
        <f>IF(E292="","",MAX(0,MIN(D292,EOMONTH(Planning!$B$1,0)+1)-MAX(C292,Planning!$B$1)))</f>
      </c>
      <c r="P292" s="11">
        <f>IF(OR(E292="",E292=0),"",G292/E292*O292)</f>
      </c>
      <c r="Q292" s="11">
        <f>IF(OR(E292="",E292=0),"",I292/E292*O292)</f>
      </c>
    </row>
    <row r="293" spans="3:17" x14ac:dyDescent="0.25">
      <c r="C293" s="7"/>
      <c r="D293" s="7"/>
      <c r="E293" s="8">
        <f>IF(AND(ISNUMBER(C293),ISNUMBER(D293)),D293-C293,"")</f>
      </c>
      <c r="G293" s="9"/>
      <c r="H293" s="10"/>
      <c r="I293" s="11">
        <f>IF(G293="","",ROUND(G293*IF(ISNUMBER(H293),H293,0),2))</f>
      </c>
      <c r="J293" s="11">
        <f>IF(G293="","",G293-I293)</f>
      </c>
      <c r="K293" s="9"/>
      <c r="L293" s="11">
        <f>IF(G293="","",G293-IF(ISNUMBER(K293),K293,0))</f>
      </c>
      <c r="M293" s="8">
        <f>IF(OR(A293="",NOT(ISNUMBER(C293)),NOT(ISNUMBER(D293))),"",IF(D293&lt;=C293,"ATTENZIONE: date da controllare",IF(COUNTIFS($A$2:$A$301,A293,$C$2:$C$301,"&lt;"&amp;D293,$D$2:$D$301,"&gt;"&amp;C293)&gt;1,"ATTENZIONE: SOVRAPPOSTA","OK")))</f>
      </c>
      <c r="O293" s="8">
        <f>IF(E293="","",MAX(0,MIN(D293,EOMONTH(Planning!$B$1,0)+1)-MAX(C293,Planning!$B$1)))</f>
      </c>
      <c r="P293" s="11">
        <f>IF(OR(E293="",E293=0),"",G293/E293*O293)</f>
      </c>
      <c r="Q293" s="11">
        <f>IF(OR(E293="",E293=0),"",I293/E293*O293)</f>
      </c>
    </row>
    <row r="294" spans="3:17" x14ac:dyDescent="0.25">
      <c r="C294" s="7"/>
      <c r="D294" s="7"/>
      <c r="E294" s="8">
        <f>IF(AND(ISNUMBER(C294),ISNUMBER(D294)),D294-C294,"")</f>
      </c>
      <c r="G294" s="9"/>
      <c r="H294" s="10"/>
      <c r="I294" s="11">
        <f>IF(G294="","",ROUND(G294*IF(ISNUMBER(H294),H294,0),2))</f>
      </c>
      <c r="J294" s="11">
        <f>IF(G294="","",G294-I294)</f>
      </c>
      <c r="K294" s="9"/>
      <c r="L294" s="11">
        <f>IF(G294="","",G294-IF(ISNUMBER(K294),K294,0))</f>
      </c>
      <c r="M294" s="8">
        <f>IF(OR(A294="",NOT(ISNUMBER(C294)),NOT(ISNUMBER(D294))),"",IF(D294&lt;=C294,"ATTENZIONE: date da controllare",IF(COUNTIFS($A$2:$A$301,A294,$C$2:$C$301,"&lt;"&amp;D294,$D$2:$D$301,"&gt;"&amp;C294)&gt;1,"ATTENZIONE: SOVRAPPOSTA","OK")))</f>
      </c>
      <c r="O294" s="8">
        <f>IF(E294="","",MAX(0,MIN(D294,EOMONTH(Planning!$B$1,0)+1)-MAX(C294,Planning!$B$1)))</f>
      </c>
      <c r="P294" s="11">
        <f>IF(OR(E294="",E294=0),"",G294/E294*O294)</f>
      </c>
      <c r="Q294" s="11">
        <f>IF(OR(E294="",E294=0),"",I294/E294*O294)</f>
      </c>
    </row>
    <row r="295" spans="3:17" x14ac:dyDescent="0.25">
      <c r="C295" s="7"/>
      <c r="D295" s="7"/>
      <c r="E295" s="8">
        <f>IF(AND(ISNUMBER(C295),ISNUMBER(D295)),D295-C295,"")</f>
      </c>
      <c r="G295" s="9"/>
      <c r="H295" s="10"/>
      <c r="I295" s="11">
        <f>IF(G295="","",ROUND(G295*IF(ISNUMBER(H295),H295,0),2))</f>
      </c>
      <c r="J295" s="11">
        <f>IF(G295="","",G295-I295)</f>
      </c>
      <c r="K295" s="9"/>
      <c r="L295" s="11">
        <f>IF(G295="","",G295-IF(ISNUMBER(K295),K295,0))</f>
      </c>
      <c r="M295" s="8">
        <f>IF(OR(A295="",NOT(ISNUMBER(C295)),NOT(ISNUMBER(D295))),"",IF(D295&lt;=C295,"ATTENZIONE: date da controllare",IF(COUNTIFS($A$2:$A$301,A295,$C$2:$C$301,"&lt;"&amp;D295,$D$2:$D$301,"&gt;"&amp;C295)&gt;1,"ATTENZIONE: SOVRAPPOSTA","OK")))</f>
      </c>
      <c r="O295" s="8">
        <f>IF(E295="","",MAX(0,MIN(D295,EOMONTH(Planning!$B$1,0)+1)-MAX(C295,Planning!$B$1)))</f>
      </c>
      <c r="P295" s="11">
        <f>IF(OR(E295="",E295=0),"",G295/E295*O295)</f>
      </c>
      <c r="Q295" s="11">
        <f>IF(OR(E295="",E295=0),"",I295/E295*O295)</f>
      </c>
    </row>
    <row r="296" spans="3:17" x14ac:dyDescent="0.25">
      <c r="C296" s="7"/>
      <c r="D296" s="7"/>
      <c r="E296" s="8">
        <f>IF(AND(ISNUMBER(C296),ISNUMBER(D296)),D296-C296,"")</f>
      </c>
      <c r="G296" s="9"/>
      <c r="H296" s="10"/>
      <c r="I296" s="11">
        <f>IF(G296="","",ROUND(G296*IF(ISNUMBER(H296),H296,0),2))</f>
      </c>
      <c r="J296" s="11">
        <f>IF(G296="","",G296-I296)</f>
      </c>
      <c r="K296" s="9"/>
      <c r="L296" s="11">
        <f>IF(G296="","",G296-IF(ISNUMBER(K296),K296,0))</f>
      </c>
      <c r="M296" s="8">
        <f>IF(OR(A296="",NOT(ISNUMBER(C296)),NOT(ISNUMBER(D296))),"",IF(D296&lt;=C296,"ATTENZIONE: date da controllare",IF(COUNTIFS($A$2:$A$301,A296,$C$2:$C$301,"&lt;"&amp;D296,$D$2:$D$301,"&gt;"&amp;C296)&gt;1,"ATTENZIONE: SOVRAPPOSTA","OK")))</f>
      </c>
      <c r="O296" s="8">
        <f>IF(E296="","",MAX(0,MIN(D296,EOMONTH(Planning!$B$1,0)+1)-MAX(C296,Planning!$B$1)))</f>
      </c>
      <c r="P296" s="11">
        <f>IF(OR(E296="",E296=0),"",G296/E296*O296)</f>
      </c>
      <c r="Q296" s="11">
        <f>IF(OR(E296="",E296=0),"",I296/E296*O296)</f>
      </c>
    </row>
    <row r="297" spans="3:17" x14ac:dyDescent="0.25">
      <c r="C297" s="7"/>
      <c r="D297" s="7"/>
      <c r="E297" s="8">
        <f>IF(AND(ISNUMBER(C297),ISNUMBER(D297)),D297-C297,"")</f>
      </c>
      <c r="G297" s="9"/>
      <c r="H297" s="10"/>
      <c r="I297" s="11">
        <f>IF(G297="","",ROUND(G297*IF(ISNUMBER(H297),H297,0),2))</f>
      </c>
      <c r="J297" s="11">
        <f>IF(G297="","",G297-I297)</f>
      </c>
      <c r="K297" s="9"/>
      <c r="L297" s="11">
        <f>IF(G297="","",G297-IF(ISNUMBER(K297),K297,0))</f>
      </c>
      <c r="M297" s="8">
        <f>IF(OR(A297="",NOT(ISNUMBER(C297)),NOT(ISNUMBER(D297))),"",IF(D297&lt;=C297,"ATTENZIONE: date da controllare",IF(COUNTIFS($A$2:$A$301,A297,$C$2:$C$301,"&lt;"&amp;D297,$D$2:$D$301,"&gt;"&amp;C297)&gt;1,"ATTENZIONE: SOVRAPPOSTA","OK")))</f>
      </c>
      <c r="O297" s="8">
        <f>IF(E297="","",MAX(0,MIN(D297,EOMONTH(Planning!$B$1,0)+1)-MAX(C297,Planning!$B$1)))</f>
      </c>
      <c r="P297" s="11">
        <f>IF(OR(E297="",E297=0),"",G297/E297*O297)</f>
      </c>
      <c r="Q297" s="11">
        <f>IF(OR(E297="",E297=0),"",I297/E297*O297)</f>
      </c>
    </row>
    <row r="298" spans="3:17" x14ac:dyDescent="0.25">
      <c r="C298" s="7"/>
      <c r="D298" s="7"/>
      <c r="E298" s="8">
        <f>IF(AND(ISNUMBER(C298),ISNUMBER(D298)),D298-C298,"")</f>
      </c>
      <c r="G298" s="9"/>
      <c r="H298" s="10"/>
      <c r="I298" s="11">
        <f>IF(G298="","",ROUND(G298*IF(ISNUMBER(H298),H298,0),2))</f>
      </c>
      <c r="J298" s="11">
        <f>IF(G298="","",G298-I298)</f>
      </c>
      <c r="K298" s="9"/>
      <c r="L298" s="11">
        <f>IF(G298="","",G298-IF(ISNUMBER(K298),K298,0))</f>
      </c>
      <c r="M298" s="8">
        <f>IF(OR(A298="",NOT(ISNUMBER(C298)),NOT(ISNUMBER(D298))),"",IF(D298&lt;=C298,"ATTENZIONE: date da controllare",IF(COUNTIFS($A$2:$A$301,A298,$C$2:$C$301,"&lt;"&amp;D298,$D$2:$D$301,"&gt;"&amp;C298)&gt;1,"ATTENZIONE: SOVRAPPOSTA","OK")))</f>
      </c>
      <c r="O298" s="8">
        <f>IF(E298="","",MAX(0,MIN(D298,EOMONTH(Planning!$B$1,0)+1)-MAX(C298,Planning!$B$1)))</f>
      </c>
      <c r="P298" s="11">
        <f>IF(OR(E298="",E298=0),"",G298/E298*O298)</f>
      </c>
      <c r="Q298" s="11">
        <f>IF(OR(E298="",E298=0),"",I298/E298*O298)</f>
      </c>
    </row>
    <row r="299" spans="3:17" x14ac:dyDescent="0.25">
      <c r="C299" s="7"/>
      <c r="D299" s="7"/>
      <c r="E299" s="8">
        <f>IF(AND(ISNUMBER(C299),ISNUMBER(D299)),D299-C299,"")</f>
      </c>
      <c r="G299" s="9"/>
      <c r="H299" s="10"/>
      <c r="I299" s="11">
        <f>IF(G299="","",ROUND(G299*IF(ISNUMBER(H299),H299,0),2))</f>
      </c>
      <c r="J299" s="11">
        <f>IF(G299="","",G299-I299)</f>
      </c>
      <c r="K299" s="9"/>
      <c r="L299" s="11">
        <f>IF(G299="","",G299-IF(ISNUMBER(K299),K299,0))</f>
      </c>
      <c r="M299" s="8">
        <f>IF(OR(A299="",NOT(ISNUMBER(C299)),NOT(ISNUMBER(D299))),"",IF(D299&lt;=C299,"ATTENZIONE: date da controllare",IF(COUNTIFS($A$2:$A$301,A299,$C$2:$C$301,"&lt;"&amp;D299,$D$2:$D$301,"&gt;"&amp;C299)&gt;1,"ATTENZIONE: SOVRAPPOSTA","OK")))</f>
      </c>
      <c r="O299" s="8">
        <f>IF(E299="","",MAX(0,MIN(D299,EOMONTH(Planning!$B$1,0)+1)-MAX(C299,Planning!$B$1)))</f>
      </c>
      <c r="P299" s="11">
        <f>IF(OR(E299="",E299=0),"",G299/E299*O299)</f>
      </c>
      <c r="Q299" s="11">
        <f>IF(OR(E299="",E299=0),"",I299/E299*O299)</f>
      </c>
    </row>
    <row r="300" spans="3:17" x14ac:dyDescent="0.25">
      <c r="C300" s="7"/>
      <c r="D300" s="7"/>
      <c r="E300" s="8">
        <f>IF(AND(ISNUMBER(C300),ISNUMBER(D300)),D300-C300,"")</f>
      </c>
      <c r="G300" s="9"/>
      <c r="H300" s="10"/>
      <c r="I300" s="11">
        <f>IF(G300="","",ROUND(G300*IF(ISNUMBER(H300),H300,0),2))</f>
      </c>
      <c r="J300" s="11">
        <f>IF(G300="","",G300-I300)</f>
      </c>
      <c r="K300" s="9"/>
      <c r="L300" s="11">
        <f>IF(G300="","",G300-IF(ISNUMBER(K300),K300,0))</f>
      </c>
      <c r="M300" s="8">
        <f>IF(OR(A300="",NOT(ISNUMBER(C300)),NOT(ISNUMBER(D300))),"",IF(D300&lt;=C300,"ATTENZIONE: date da controllare",IF(COUNTIFS($A$2:$A$301,A300,$C$2:$C$301,"&lt;"&amp;D300,$D$2:$D$301,"&gt;"&amp;C300)&gt;1,"ATTENZIONE: SOVRAPPOSTA","OK")))</f>
      </c>
      <c r="O300" s="8">
        <f>IF(E300="","",MAX(0,MIN(D300,EOMONTH(Planning!$B$1,0)+1)-MAX(C300,Planning!$B$1)))</f>
      </c>
      <c r="P300" s="11">
        <f>IF(OR(E300="",E300=0),"",G300/E300*O300)</f>
      </c>
      <c r="Q300" s="11">
        <f>IF(OR(E300="",E300=0),"",I300/E300*O300)</f>
      </c>
    </row>
    <row r="301" spans="3:17" x14ac:dyDescent="0.25">
      <c r="C301" s="7"/>
      <c r="D301" s="7"/>
      <c r="E301" s="8">
        <f>IF(AND(ISNUMBER(C301),ISNUMBER(D301)),D301-C301,"")</f>
      </c>
      <c r="G301" s="9"/>
      <c r="H301" s="10"/>
      <c r="I301" s="11">
        <f>IF(G301="","",ROUND(G301*IF(ISNUMBER(H301),H301,0),2))</f>
      </c>
      <c r="J301" s="11">
        <f>IF(G301="","",G301-I301)</f>
      </c>
      <c r="K301" s="9"/>
      <c r="L301" s="11">
        <f>IF(G301="","",G301-IF(ISNUMBER(K301),K301,0))</f>
      </c>
      <c r="M301" s="8">
        <f>IF(OR(A301="",NOT(ISNUMBER(C301)),NOT(ISNUMBER(D301))),"",IF(D301&lt;=C301,"ATTENZIONE: date da controllare",IF(COUNTIFS($A$2:$A$301,A301,$C$2:$C$301,"&lt;"&amp;D301,$D$2:$D$301,"&gt;"&amp;C301)&gt;1,"ATTENZIONE: SOVRAPPOSTA","OK")))</f>
      </c>
      <c r="O301" s="8">
        <f>IF(E301="","",MAX(0,MIN(D301,EOMONTH(Planning!$B$1,0)+1)-MAX(C301,Planning!$B$1)))</f>
      </c>
      <c r="P301" s="11">
        <f>IF(OR(E301="",E301=0),"",G301/E301*O301)</f>
      </c>
      <c r="Q301" s="11">
        <f>IF(OR(E301="",E301=0),"",I301/E301*O301)</f>
      </c>
    </row>
  </sheetData>
  <autoFilter ref="A1:N1"/>
  <conditionalFormatting sqref="M2:M301">
    <cfRule type="containsText" dxfId="0" priority="1">
      <formula>NOT(ISERROR(SEARCH("ATTENZIONE",M2)))</formula>
    </cfRule>
  </conditionalFormatting>
  <dataValidations count="4">
    <dataValidation type="list" allowBlank="1" showErrorMessage="1" errorTitle="Camera" error="Scegli una camera del foglio &quot;Camere&quot;." sqref="A2:A301">
      <formula1>Camere!$A$2:$A$21</formula1>
    </dataValidation>
    <dataValidation type="date" operator="greaterThan" allowBlank="1" showErrorMessage="1" error="Inserisci una data (gg/mm/aaaa)." sqref="C2:D301">
      <formula1>36526</formula1>
    </dataValidation>
    <dataValidation type="list" allowBlank="1" sqref="F2:F301">
      <formula1>"Diretto,Booking.com,Airbnb,Telefono,Email,Altro portale"</formula1>
    </dataValidation>
    <dataValidation type="decimal" allowBlank="1" showErrorMessage="1" error="Percentuale tra 0% e 100% (es. 15%)." sqref="H2:H301">
      <formula1>0</formula1>
      <formula2>1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9" x14ac:dyDescent="0.25">
      <c r="A1" s="12" t="s">
        <v>50</v>
      </c>
      <c r="B1" s="13">
        <v>46296</v>
      </c>
      <c r="C1" s="13"/>
      <c r="D1" s="13"/>
      <c r="E1" s="13"/>
      <c r="F1" s="13"/>
      <c r="G1" s="13"/>
      <c r="H1" s="13"/>
      <c r="I1" s="14" t="s">
        <v>51</v>
      </c>
    </row>
    <row r="2" spans="2:32" x14ac:dyDescent="0.25">
      <c r="B2" s="15">
        <f>IF(B3="","",CHOOSE(WEEKDAY(B3,2),"lu","ma","me","gi","ve","sa","do"))</f>
      </c>
      <c r="C2" s="15">
        <f>IF(C3="","",CHOOSE(WEEKDAY(C3,2),"lu","ma","me","gi","ve","sa","do"))</f>
      </c>
      <c r="D2" s="15">
        <f>IF(D3="","",CHOOSE(WEEKDAY(D3,2),"lu","ma","me","gi","ve","sa","do"))</f>
      </c>
      <c r="E2" s="15">
        <f>IF(E3="","",CHOOSE(WEEKDAY(E3,2),"lu","ma","me","gi","ve","sa","do"))</f>
      </c>
      <c r="F2" s="15">
        <f>IF(F3="","",CHOOSE(WEEKDAY(F3,2),"lu","ma","me","gi","ve","sa","do"))</f>
      </c>
      <c r="G2" s="15">
        <f>IF(G3="","",CHOOSE(WEEKDAY(G3,2),"lu","ma","me","gi","ve","sa","do"))</f>
      </c>
      <c r="H2" s="15">
        <f>IF(H3="","",CHOOSE(WEEKDAY(H3,2),"lu","ma","me","gi","ve","sa","do"))</f>
      </c>
      <c r="I2" s="15">
        <f>IF(I3="","",CHOOSE(WEEKDAY(I3,2),"lu","ma","me","gi","ve","sa","do"))</f>
      </c>
      <c r="J2" s="15">
        <f>IF(J3="","",CHOOSE(WEEKDAY(J3,2),"lu","ma","me","gi","ve","sa","do"))</f>
      </c>
      <c r="K2" s="15">
        <f>IF(K3="","",CHOOSE(WEEKDAY(K3,2),"lu","ma","me","gi","ve","sa","do"))</f>
      </c>
      <c r="L2" s="15">
        <f>IF(L3="","",CHOOSE(WEEKDAY(L3,2),"lu","ma","me","gi","ve","sa","do"))</f>
      </c>
      <c r="M2" s="15">
        <f>IF(M3="","",CHOOSE(WEEKDAY(M3,2),"lu","ma","me","gi","ve","sa","do"))</f>
      </c>
      <c r="N2" s="15">
        <f>IF(N3="","",CHOOSE(WEEKDAY(N3,2),"lu","ma","me","gi","ve","sa","do"))</f>
      </c>
      <c r="O2" s="15">
        <f>IF(O3="","",CHOOSE(WEEKDAY(O3,2),"lu","ma","me","gi","ve","sa","do"))</f>
      </c>
      <c r="P2" s="15">
        <f>IF(P3="","",CHOOSE(WEEKDAY(P3,2),"lu","ma","me","gi","ve","sa","do"))</f>
      </c>
      <c r="Q2" s="15">
        <f>IF(Q3="","",CHOOSE(WEEKDAY(Q3,2),"lu","ma","me","gi","ve","sa","do"))</f>
      </c>
      <c r="R2" s="15">
        <f>IF(R3="","",CHOOSE(WEEKDAY(R3,2),"lu","ma","me","gi","ve","sa","do"))</f>
      </c>
      <c r="S2" s="15">
        <f>IF(S3="","",CHOOSE(WEEKDAY(S3,2),"lu","ma","me","gi","ve","sa","do"))</f>
      </c>
      <c r="T2" s="15">
        <f>IF(T3="","",CHOOSE(WEEKDAY(T3,2),"lu","ma","me","gi","ve","sa","do"))</f>
      </c>
      <c r="U2" s="15">
        <f>IF(U3="","",CHOOSE(WEEKDAY(U3,2),"lu","ma","me","gi","ve","sa","do"))</f>
      </c>
      <c r="V2" s="15">
        <f>IF(V3="","",CHOOSE(WEEKDAY(V3,2),"lu","ma","me","gi","ve","sa","do"))</f>
      </c>
      <c r="W2" s="15">
        <f>IF(W3="","",CHOOSE(WEEKDAY(W3,2),"lu","ma","me","gi","ve","sa","do"))</f>
      </c>
      <c r="X2" s="15">
        <f>IF(X3="","",CHOOSE(WEEKDAY(X3,2),"lu","ma","me","gi","ve","sa","do"))</f>
      </c>
      <c r="Y2" s="15">
        <f>IF(Y3="","",CHOOSE(WEEKDAY(Y3,2),"lu","ma","me","gi","ve","sa","do"))</f>
      </c>
      <c r="Z2" s="15">
        <f>IF(Z3="","",CHOOSE(WEEKDAY(Z3,2),"lu","ma","me","gi","ve","sa","do"))</f>
      </c>
      <c r="AA2" s="15">
        <f>IF(AA3="","",CHOOSE(WEEKDAY(AA3,2),"lu","ma","me","gi","ve","sa","do"))</f>
      </c>
      <c r="AB2" s="15">
        <f>IF(AB3="","",CHOOSE(WEEKDAY(AB3,2),"lu","ma","me","gi","ve","sa","do"))</f>
      </c>
      <c r="AC2" s="15">
        <f>IF(AC3="","",CHOOSE(WEEKDAY(AC3,2),"lu","ma","me","gi","ve","sa","do"))</f>
      </c>
      <c r="AD2" s="15">
        <f>IF(AD3="","",CHOOSE(WEEKDAY(AD3,2),"lu","ma","me","gi","ve","sa","do"))</f>
      </c>
      <c r="AE2" s="15">
        <f>IF(AE3="","",CHOOSE(WEEKDAY(AE3,2),"lu","ma","me","gi","ve","sa","do"))</f>
      </c>
      <c r="AF2" s="15">
        <f>IF(AF3="","",CHOOSE(WEEKDAY(AF3,2),"lu","ma","me","gi","ve","sa","do"))</f>
      </c>
    </row>
    <row r="3" spans="1:32" x14ac:dyDescent="0.25">
      <c r="A3" s="6" t="s">
        <v>27</v>
      </c>
      <c r="B3" s="16">
        <f>$B$1</f>
      </c>
      <c r="C3" s="16">
        <f>IF(MONTH($B$1+1)=MONTH($B$1),$B$1+1,"")</f>
      </c>
      <c r="D3" s="16">
        <f>IF(MONTH($B$1+2)=MONTH($B$1),$B$1+2,"")</f>
      </c>
      <c r="E3" s="16">
        <f>IF(MONTH($B$1+3)=MONTH($B$1),$B$1+3,"")</f>
      </c>
      <c r="F3" s="16">
        <f>IF(MONTH($B$1+4)=MONTH($B$1),$B$1+4,"")</f>
      </c>
      <c r="G3" s="16">
        <f>IF(MONTH($B$1+5)=MONTH($B$1),$B$1+5,"")</f>
      </c>
      <c r="H3" s="16">
        <f>IF(MONTH($B$1+6)=MONTH($B$1),$B$1+6,"")</f>
      </c>
      <c r="I3" s="16">
        <f>IF(MONTH($B$1+7)=MONTH($B$1),$B$1+7,"")</f>
      </c>
      <c r="J3" s="16">
        <f>IF(MONTH($B$1+8)=MONTH($B$1),$B$1+8,"")</f>
      </c>
      <c r="K3" s="16">
        <f>IF(MONTH($B$1+9)=MONTH($B$1),$B$1+9,"")</f>
      </c>
      <c r="L3" s="16">
        <f>IF(MONTH($B$1+10)=MONTH($B$1),$B$1+10,"")</f>
      </c>
      <c r="M3" s="16">
        <f>IF(MONTH($B$1+11)=MONTH($B$1),$B$1+11,"")</f>
      </c>
      <c r="N3" s="16">
        <f>IF(MONTH($B$1+12)=MONTH($B$1),$B$1+12,"")</f>
      </c>
      <c r="O3" s="16">
        <f>IF(MONTH($B$1+13)=MONTH($B$1),$B$1+13,"")</f>
      </c>
      <c r="P3" s="16">
        <f>IF(MONTH($B$1+14)=MONTH($B$1),$B$1+14,"")</f>
      </c>
      <c r="Q3" s="16">
        <f>IF(MONTH($B$1+15)=MONTH($B$1),$B$1+15,"")</f>
      </c>
      <c r="R3" s="16">
        <f>IF(MONTH($B$1+16)=MONTH($B$1),$B$1+16,"")</f>
      </c>
      <c r="S3" s="16">
        <f>IF(MONTH($B$1+17)=MONTH($B$1),$B$1+17,"")</f>
      </c>
      <c r="T3" s="16">
        <f>IF(MONTH($B$1+18)=MONTH($B$1),$B$1+18,"")</f>
      </c>
      <c r="U3" s="16">
        <f>IF(MONTH($B$1+19)=MONTH($B$1),$B$1+19,"")</f>
      </c>
      <c r="V3" s="16">
        <f>IF(MONTH($B$1+20)=MONTH($B$1),$B$1+20,"")</f>
      </c>
      <c r="W3" s="16">
        <f>IF(MONTH($B$1+21)=MONTH($B$1),$B$1+21,"")</f>
      </c>
      <c r="X3" s="16">
        <f>IF(MONTH($B$1+22)=MONTH($B$1),$B$1+22,"")</f>
      </c>
      <c r="Y3" s="16">
        <f>IF(MONTH($B$1+23)=MONTH($B$1),$B$1+23,"")</f>
      </c>
      <c r="Z3" s="16">
        <f>IF(MONTH($B$1+24)=MONTH($B$1),$B$1+24,"")</f>
      </c>
      <c r="AA3" s="16">
        <f>IF(MONTH($B$1+25)=MONTH($B$1),$B$1+25,"")</f>
      </c>
      <c r="AB3" s="16">
        <f>IF(MONTH($B$1+26)=MONTH($B$1),$B$1+26,"")</f>
      </c>
      <c r="AC3" s="16">
        <f>IF(MONTH($B$1+27)=MONTH($B$1),$B$1+27,"")</f>
      </c>
      <c r="AD3" s="16">
        <f>IF(MONTH($B$1+28)=MONTH($B$1),$B$1+28,"")</f>
      </c>
      <c r="AE3" s="16">
        <f>IF(MONTH($B$1+29)=MONTH($B$1),$B$1+29,"")</f>
      </c>
      <c r="AF3" s="16">
        <f>IF(MONTH($B$1+30)=MONTH($B$1),$B$1+30,"")</f>
      </c>
    </row>
    <row r="4" spans="1:32" x14ac:dyDescent="0.25">
      <c r="A4" s="17">
        <f>IF(Camere!A2="","",Camere!A2)</f>
      </c>
      <c r="B4" s="18">
        <f>IF(OR($A4="",B$3=""),"",COUNTIFS(Prenotazioni!$A$2:$A$301,$A4,Prenotazioni!$C$2:$C$301,"&lt;="&amp;B$3,Prenotazioni!$D$2:$D$301,"&gt;"&amp;B$3))</f>
      </c>
      <c r="C4" s="18">
        <f>IF(OR($A4="",C$3=""),"",COUNTIFS(Prenotazioni!$A$2:$A$301,$A4,Prenotazioni!$C$2:$C$301,"&lt;="&amp;C$3,Prenotazioni!$D$2:$D$301,"&gt;"&amp;C$3))</f>
      </c>
      <c r="D4" s="18">
        <f>IF(OR($A4="",D$3=""),"",COUNTIFS(Prenotazioni!$A$2:$A$301,$A4,Prenotazioni!$C$2:$C$301,"&lt;="&amp;D$3,Prenotazioni!$D$2:$D$301,"&gt;"&amp;D$3))</f>
      </c>
      <c r="E4" s="18">
        <f>IF(OR($A4="",E$3=""),"",COUNTIFS(Prenotazioni!$A$2:$A$301,$A4,Prenotazioni!$C$2:$C$301,"&lt;="&amp;E$3,Prenotazioni!$D$2:$D$301,"&gt;"&amp;E$3))</f>
      </c>
      <c r="F4" s="18">
        <f>IF(OR($A4="",F$3=""),"",COUNTIFS(Prenotazioni!$A$2:$A$301,$A4,Prenotazioni!$C$2:$C$301,"&lt;="&amp;F$3,Prenotazioni!$D$2:$D$301,"&gt;"&amp;F$3))</f>
      </c>
      <c r="G4" s="18">
        <f>IF(OR($A4="",G$3=""),"",COUNTIFS(Prenotazioni!$A$2:$A$301,$A4,Prenotazioni!$C$2:$C$301,"&lt;="&amp;G$3,Prenotazioni!$D$2:$D$301,"&gt;"&amp;G$3))</f>
      </c>
      <c r="H4" s="18">
        <f>IF(OR($A4="",H$3=""),"",COUNTIFS(Prenotazioni!$A$2:$A$301,$A4,Prenotazioni!$C$2:$C$301,"&lt;="&amp;H$3,Prenotazioni!$D$2:$D$301,"&gt;"&amp;H$3))</f>
      </c>
      <c r="I4" s="18">
        <f>IF(OR($A4="",I$3=""),"",COUNTIFS(Prenotazioni!$A$2:$A$301,$A4,Prenotazioni!$C$2:$C$301,"&lt;="&amp;I$3,Prenotazioni!$D$2:$D$301,"&gt;"&amp;I$3))</f>
      </c>
      <c r="J4" s="18">
        <f>IF(OR($A4="",J$3=""),"",COUNTIFS(Prenotazioni!$A$2:$A$301,$A4,Prenotazioni!$C$2:$C$301,"&lt;="&amp;J$3,Prenotazioni!$D$2:$D$301,"&gt;"&amp;J$3))</f>
      </c>
      <c r="K4" s="18">
        <f>IF(OR($A4="",K$3=""),"",COUNTIFS(Prenotazioni!$A$2:$A$301,$A4,Prenotazioni!$C$2:$C$301,"&lt;="&amp;K$3,Prenotazioni!$D$2:$D$301,"&gt;"&amp;K$3))</f>
      </c>
      <c r="L4" s="18">
        <f>IF(OR($A4="",L$3=""),"",COUNTIFS(Prenotazioni!$A$2:$A$301,$A4,Prenotazioni!$C$2:$C$301,"&lt;="&amp;L$3,Prenotazioni!$D$2:$D$301,"&gt;"&amp;L$3))</f>
      </c>
      <c r="M4" s="18">
        <f>IF(OR($A4="",M$3=""),"",COUNTIFS(Prenotazioni!$A$2:$A$301,$A4,Prenotazioni!$C$2:$C$301,"&lt;="&amp;M$3,Prenotazioni!$D$2:$D$301,"&gt;"&amp;M$3))</f>
      </c>
      <c r="N4" s="18">
        <f>IF(OR($A4="",N$3=""),"",COUNTIFS(Prenotazioni!$A$2:$A$301,$A4,Prenotazioni!$C$2:$C$301,"&lt;="&amp;N$3,Prenotazioni!$D$2:$D$301,"&gt;"&amp;N$3))</f>
      </c>
      <c r="O4" s="18">
        <f>IF(OR($A4="",O$3=""),"",COUNTIFS(Prenotazioni!$A$2:$A$301,$A4,Prenotazioni!$C$2:$C$301,"&lt;="&amp;O$3,Prenotazioni!$D$2:$D$301,"&gt;"&amp;O$3))</f>
      </c>
      <c r="P4" s="18">
        <f>IF(OR($A4="",P$3=""),"",COUNTIFS(Prenotazioni!$A$2:$A$301,$A4,Prenotazioni!$C$2:$C$301,"&lt;="&amp;P$3,Prenotazioni!$D$2:$D$301,"&gt;"&amp;P$3))</f>
      </c>
      <c r="Q4" s="18">
        <f>IF(OR($A4="",Q$3=""),"",COUNTIFS(Prenotazioni!$A$2:$A$301,$A4,Prenotazioni!$C$2:$C$301,"&lt;="&amp;Q$3,Prenotazioni!$D$2:$D$301,"&gt;"&amp;Q$3))</f>
      </c>
      <c r="R4" s="18">
        <f>IF(OR($A4="",R$3=""),"",COUNTIFS(Prenotazioni!$A$2:$A$301,$A4,Prenotazioni!$C$2:$C$301,"&lt;="&amp;R$3,Prenotazioni!$D$2:$D$301,"&gt;"&amp;R$3))</f>
      </c>
      <c r="S4" s="18">
        <f>IF(OR($A4="",S$3=""),"",COUNTIFS(Prenotazioni!$A$2:$A$301,$A4,Prenotazioni!$C$2:$C$301,"&lt;="&amp;S$3,Prenotazioni!$D$2:$D$301,"&gt;"&amp;S$3))</f>
      </c>
      <c r="T4" s="18">
        <f>IF(OR($A4="",T$3=""),"",COUNTIFS(Prenotazioni!$A$2:$A$301,$A4,Prenotazioni!$C$2:$C$301,"&lt;="&amp;T$3,Prenotazioni!$D$2:$D$301,"&gt;"&amp;T$3))</f>
      </c>
      <c r="U4" s="18">
        <f>IF(OR($A4="",U$3=""),"",COUNTIFS(Prenotazioni!$A$2:$A$301,$A4,Prenotazioni!$C$2:$C$301,"&lt;="&amp;U$3,Prenotazioni!$D$2:$D$301,"&gt;"&amp;U$3))</f>
      </c>
      <c r="V4" s="18">
        <f>IF(OR($A4="",V$3=""),"",COUNTIFS(Prenotazioni!$A$2:$A$301,$A4,Prenotazioni!$C$2:$C$301,"&lt;="&amp;V$3,Prenotazioni!$D$2:$D$301,"&gt;"&amp;V$3))</f>
      </c>
      <c r="W4" s="18">
        <f>IF(OR($A4="",W$3=""),"",COUNTIFS(Prenotazioni!$A$2:$A$301,$A4,Prenotazioni!$C$2:$C$301,"&lt;="&amp;W$3,Prenotazioni!$D$2:$D$301,"&gt;"&amp;W$3))</f>
      </c>
      <c r="X4" s="18">
        <f>IF(OR($A4="",X$3=""),"",COUNTIFS(Prenotazioni!$A$2:$A$301,$A4,Prenotazioni!$C$2:$C$301,"&lt;="&amp;X$3,Prenotazioni!$D$2:$D$301,"&gt;"&amp;X$3))</f>
      </c>
      <c r="Y4" s="18">
        <f>IF(OR($A4="",Y$3=""),"",COUNTIFS(Prenotazioni!$A$2:$A$301,$A4,Prenotazioni!$C$2:$C$301,"&lt;="&amp;Y$3,Prenotazioni!$D$2:$D$301,"&gt;"&amp;Y$3))</f>
      </c>
      <c r="Z4" s="18">
        <f>IF(OR($A4="",Z$3=""),"",COUNTIFS(Prenotazioni!$A$2:$A$301,$A4,Prenotazioni!$C$2:$C$301,"&lt;="&amp;Z$3,Prenotazioni!$D$2:$D$301,"&gt;"&amp;Z$3))</f>
      </c>
      <c r="AA4" s="18">
        <f>IF(OR($A4="",AA$3=""),"",COUNTIFS(Prenotazioni!$A$2:$A$301,$A4,Prenotazioni!$C$2:$C$301,"&lt;="&amp;AA$3,Prenotazioni!$D$2:$D$301,"&gt;"&amp;AA$3))</f>
      </c>
      <c r="AB4" s="18">
        <f>IF(OR($A4="",AB$3=""),"",COUNTIFS(Prenotazioni!$A$2:$A$301,$A4,Prenotazioni!$C$2:$C$301,"&lt;="&amp;AB$3,Prenotazioni!$D$2:$D$301,"&gt;"&amp;AB$3))</f>
      </c>
      <c r="AC4" s="18">
        <f>IF(OR($A4="",AC$3=""),"",COUNTIFS(Prenotazioni!$A$2:$A$301,$A4,Prenotazioni!$C$2:$C$301,"&lt;="&amp;AC$3,Prenotazioni!$D$2:$D$301,"&gt;"&amp;AC$3))</f>
      </c>
      <c r="AD4" s="18">
        <f>IF(OR($A4="",AD$3=""),"",COUNTIFS(Prenotazioni!$A$2:$A$301,$A4,Prenotazioni!$C$2:$C$301,"&lt;="&amp;AD$3,Prenotazioni!$D$2:$D$301,"&gt;"&amp;AD$3))</f>
      </c>
      <c r="AE4" s="18">
        <f>IF(OR($A4="",AE$3=""),"",COUNTIFS(Prenotazioni!$A$2:$A$301,$A4,Prenotazioni!$C$2:$C$301,"&lt;="&amp;AE$3,Prenotazioni!$D$2:$D$301,"&gt;"&amp;AE$3))</f>
      </c>
      <c r="AF4" s="18">
        <f>IF(OR($A4="",AF$3=""),"",COUNTIFS(Prenotazioni!$A$2:$A$301,$A4,Prenotazioni!$C$2:$C$301,"&lt;="&amp;AF$3,Prenotazioni!$D$2:$D$301,"&gt;"&amp;AF$3))</f>
      </c>
    </row>
    <row r="5" spans="1:32" x14ac:dyDescent="0.25">
      <c r="A5" s="17">
        <f>IF(Camere!A3="","",Camere!A3)</f>
      </c>
      <c r="B5" s="18">
        <f>IF(OR($A5="",B$3=""),"",COUNTIFS(Prenotazioni!$A$2:$A$301,$A5,Prenotazioni!$C$2:$C$301,"&lt;="&amp;B$3,Prenotazioni!$D$2:$D$301,"&gt;"&amp;B$3))</f>
      </c>
      <c r="C5" s="18">
        <f>IF(OR($A5="",C$3=""),"",COUNTIFS(Prenotazioni!$A$2:$A$301,$A5,Prenotazioni!$C$2:$C$301,"&lt;="&amp;C$3,Prenotazioni!$D$2:$D$301,"&gt;"&amp;C$3))</f>
      </c>
      <c r="D5" s="18">
        <f>IF(OR($A5="",D$3=""),"",COUNTIFS(Prenotazioni!$A$2:$A$301,$A5,Prenotazioni!$C$2:$C$301,"&lt;="&amp;D$3,Prenotazioni!$D$2:$D$301,"&gt;"&amp;D$3))</f>
      </c>
      <c r="E5" s="18">
        <f>IF(OR($A5="",E$3=""),"",COUNTIFS(Prenotazioni!$A$2:$A$301,$A5,Prenotazioni!$C$2:$C$301,"&lt;="&amp;E$3,Prenotazioni!$D$2:$D$301,"&gt;"&amp;E$3))</f>
      </c>
      <c r="F5" s="18">
        <f>IF(OR($A5="",F$3=""),"",COUNTIFS(Prenotazioni!$A$2:$A$301,$A5,Prenotazioni!$C$2:$C$301,"&lt;="&amp;F$3,Prenotazioni!$D$2:$D$301,"&gt;"&amp;F$3))</f>
      </c>
      <c r="G5" s="18">
        <f>IF(OR($A5="",G$3=""),"",COUNTIFS(Prenotazioni!$A$2:$A$301,$A5,Prenotazioni!$C$2:$C$301,"&lt;="&amp;G$3,Prenotazioni!$D$2:$D$301,"&gt;"&amp;G$3))</f>
      </c>
      <c r="H5" s="18">
        <f>IF(OR($A5="",H$3=""),"",COUNTIFS(Prenotazioni!$A$2:$A$301,$A5,Prenotazioni!$C$2:$C$301,"&lt;="&amp;H$3,Prenotazioni!$D$2:$D$301,"&gt;"&amp;H$3))</f>
      </c>
      <c r="I5" s="18">
        <f>IF(OR($A5="",I$3=""),"",COUNTIFS(Prenotazioni!$A$2:$A$301,$A5,Prenotazioni!$C$2:$C$301,"&lt;="&amp;I$3,Prenotazioni!$D$2:$D$301,"&gt;"&amp;I$3))</f>
      </c>
      <c r="J5" s="18">
        <f>IF(OR($A5="",J$3=""),"",COUNTIFS(Prenotazioni!$A$2:$A$301,$A5,Prenotazioni!$C$2:$C$301,"&lt;="&amp;J$3,Prenotazioni!$D$2:$D$301,"&gt;"&amp;J$3))</f>
      </c>
      <c r="K5" s="18">
        <f>IF(OR($A5="",K$3=""),"",COUNTIFS(Prenotazioni!$A$2:$A$301,$A5,Prenotazioni!$C$2:$C$301,"&lt;="&amp;K$3,Prenotazioni!$D$2:$D$301,"&gt;"&amp;K$3))</f>
      </c>
      <c r="L5" s="18">
        <f>IF(OR($A5="",L$3=""),"",COUNTIFS(Prenotazioni!$A$2:$A$301,$A5,Prenotazioni!$C$2:$C$301,"&lt;="&amp;L$3,Prenotazioni!$D$2:$D$301,"&gt;"&amp;L$3))</f>
      </c>
      <c r="M5" s="18">
        <f>IF(OR($A5="",M$3=""),"",COUNTIFS(Prenotazioni!$A$2:$A$301,$A5,Prenotazioni!$C$2:$C$301,"&lt;="&amp;M$3,Prenotazioni!$D$2:$D$301,"&gt;"&amp;M$3))</f>
      </c>
      <c r="N5" s="18">
        <f>IF(OR($A5="",N$3=""),"",COUNTIFS(Prenotazioni!$A$2:$A$301,$A5,Prenotazioni!$C$2:$C$301,"&lt;="&amp;N$3,Prenotazioni!$D$2:$D$301,"&gt;"&amp;N$3))</f>
      </c>
      <c r="O5" s="18">
        <f>IF(OR($A5="",O$3=""),"",COUNTIFS(Prenotazioni!$A$2:$A$301,$A5,Prenotazioni!$C$2:$C$301,"&lt;="&amp;O$3,Prenotazioni!$D$2:$D$301,"&gt;"&amp;O$3))</f>
      </c>
      <c r="P5" s="18">
        <f>IF(OR($A5="",P$3=""),"",COUNTIFS(Prenotazioni!$A$2:$A$301,$A5,Prenotazioni!$C$2:$C$301,"&lt;="&amp;P$3,Prenotazioni!$D$2:$D$301,"&gt;"&amp;P$3))</f>
      </c>
      <c r="Q5" s="18">
        <f>IF(OR($A5="",Q$3=""),"",COUNTIFS(Prenotazioni!$A$2:$A$301,$A5,Prenotazioni!$C$2:$C$301,"&lt;="&amp;Q$3,Prenotazioni!$D$2:$D$301,"&gt;"&amp;Q$3))</f>
      </c>
      <c r="R5" s="18">
        <f>IF(OR($A5="",R$3=""),"",COUNTIFS(Prenotazioni!$A$2:$A$301,$A5,Prenotazioni!$C$2:$C$301,"&lt;="&amp;R$3,Prenotazioni!$D$2:$D$301,"&gt;"&amp;R$3))</f>
      </c>
      <c r="S5" s="18">
        <f>IF(OR($A5="",S$3=""),"",COUNTIFS(Prenotazioni!$A$2:$A$301,$A5,Prenotazioni!$C$2:$C$301,"&lt;="&amp;S$3,Prenotazioni!$D$2:$D$301,"&gt;"&amp;S$3))</f>
      </c>
      <c r="T5" s="18">
        <f>IF(OR($A5="",T$3=""),"",COUNTIFS(Prenotazioni!$A$2:$A$301,$A5,Prenotazioni!$C$2:$C$301,"&lt;="&amp;T$3,Prenotazioni!$D$2:$D$301,"&gt;"&amp;T$3))</f>
      </c>
      <c r="U5" s="18">
        <f>IF(OR($A5="",U$3=""),"",COUNTIFS(Prenotazioni!$A$2:$A$301,$A5,Prenotazioni!$C$2:$C$301,"&lt;="&amp;U$3,Prenotazioni!$D$2:$D$301,"&gt;"&amp;U$3))</f>
      </c>
      <c r="V5" s="18">
        <f>IF(OR($A5="",V$3=""),"",COUNTIFS(Prenotazioni!$A$2:$A$301,$A5,Prenotazioni!$C$2:$C$301,"&lt;="&amp;V$3,Prenotazioni!$D$2:$D$301,"&gt;"&amp;V$3))</f>
      </c>
      <c r="W5" s="18">
        <f>IF(OR($A5="",W$3=""),"",COUNTIFS(Prenotazioni!$A$2:$A$301,$A5,Prenotazioni!$C$2:$C$301,"&lt;="&amp;W$3,Prenotazioni!$D$2:$D$301,"&gt;"&amp;W$3))</f>
      </c>
      <c r="X5" s="18">
        <f>IF(OR($A5="",X$3=""),"",COUNTIFS(Prenotazioni!$A$2:$A$301,$A5,Prenotazioni!$C$2:$C$301,"&lt;="&amp;X$3,Prenotazioni!$D$2:$D$301,"&gt;"&amp;X$3))</f>
      </c>
      <c r="Y5" s="18">
        <f>IF(OR($A5="",Y$3=""),"",COUNTIFS(Prenotazioni!$A$2:$A$301,$A5,Prenotazioni!$C$2:$C$301,"&lt;="&amp;Y$3,Prenotazioni!$D$2:$D$301,"&gt;"&amp;Y$3))</f>
      </c>
      <c r="Z5" s="18">
        <f>IF(OR($A5="",Z$3=""),"",COUNTIFS(Prenotazioni!$A$2:$A$301,$A5,Prenotazioni!$C$2:$C$301,"&lt;="&amp;Z$3,Prenotazioni!$D$2:$D$301,"&gt;"&amp;Z$3))</f>
      </c>
      <c r="AA5" s="18">
        <f>IF(OR($A5="",AA$3=""),"",COUNTIFS(Prenotazioni!$A$2:$A$301,$A5,Prenotazioni!$C$2:$C$301,"&lt;="&amp;AA$3,Prenotazioni!$D$2:$D$301,"&gt;"&amp;AA$3))</f>
      </c>
      <c r="AB5" s="18">
        <f>IF(OR($A5="",AB$3=""),"",COUNTIFS(Prenotazioni!$A$2:$A$301,$A5,Prenotazioni!$C$2:$C$301,"&lt;="&amp;AB$3,Prenotazioni!$D$2:$D$301,"&gt;"&amp;AB$3))</f>
      </c>
      <c r="AC5" s="18">
        <f>IF(OR($A5="",AC$3=""),"",COUNTIFS(Prenotazioni!$A$2:$A$301,$A5,Prenotazioni!$C$2:$C$301,"&lt;="&amp;AC$3,Prenotazioni!$D$2:$D$301,"&gt;"&amp;AC$3))</f>
      </c>
      <c r="AD5" s="18">
        <f>IF(OR($A5="",AD$3=""),"",COUNTIFS(Prenotazioni!$A$2:$A$301,$A5,Prenotazioni!$C$2:$C$301,"&lt;="&amp;AD$3,Prenotazioni!$D$2:$D$301,"&gt;"&amp;AD$3))</f>
      </c>
      <c r="AE5" s="18">
        <f>IF(OR($A5="",AE$3=""),"",COUNTIFS(Prenotazioni!$A$2:$A$301,$A5,Prenotazioni!$C$2:$C$301,"&lt;="&amp;AE$3,Prenotazioni!$D$2:$D$301,"&gt;"&amp;AE$3))</f>
      </c>
      <c r="AF5" s="18">
        <f>IF(OR($A5="",AF$3=""),"",COUNTIFS(Prenotazioni!$A$2:$A$301,$A5,Prenotazioni!$C$2:$C$301,"&lt;="&amp;AF$3,Prenotazioni!$D$2:$D$301,"&gt;"&amp;AF$3))</f>
      </c>
    </row>
    <row r="6" spans="1:32" x14ac:dyDescent="0.25">
      <c r="A6" s="17">
        <f>IF(Camere!A4="","",Camere!A4)</f>
      </c>
      <c r="B6" s="18">
        <f>IF(OR($A6="",B$3=""),"",COUNTIFS(Prenotazioni!$A$2:$A$301,$A6,Prenotazioni!$C$2:$C$301,"&lt;="&amp;B$3,Prenotazioni!$D$2:$D$301,"&gt;"&amp;B$3))</f>
      </c>
      <c r="C6" s="18">
        <f>IF(OR($A6="",C$3=""),"",COUNTIFS(Prenotazioni!$A$2:$A$301,$A6,Prenotazioni!$C$2:$C$301,"&lt;="&amp;C$3,Prenotazioni!$D$2:$D$301,"&gt;"&amp;C$3))</f>
      </c>
      <c r="D6" s="18">
        <f>IF(OR($A6="",D$3=""),"",COUNTIFS(Prenotazioni!$A$2:$A$301,$A6,Prenotazioni!$C$2:$C$301,"&lt;="&amp;D$3,Prenotazioni!$D$2:$D$301,"&gt;"&amp;D$3))</f>
      </c>
      <c r="E6" s="18">
        <f>IF(OR($A6="",E$3=""),"",COUNTIFS(Prenotazioni!$A$2:$A$301,$A6,Prenotazioni!$C$2:$C$301,"&lt;="&amp;E$3,Prenotazioni!$D$2:$D$301,"&gt;"&amp;E$3))</f>
      </c>
      <c r="F6" s="18">
        <f>IF(OR($A6="",F$3=""),"",COUNTIFS(Prenotazioni!$A$2:$A$301,$A6,Prenotazioni!$C$2:$C$301,"&lt;="&amp;F$3,Prenotazioni!$D$2:$D$301,"&gt;"&amp;F$3))</f>
      </c>
      <c r="G6" s="18">
        <f>IF(OR($A6="",G$3=""),"",COUNTIFS(Prenotazioni!$A$2:$A$301,$A6,Prenotazioni!$C$2:$C$301,"&lt;="&amp;G$3,Prenotazioni!$D$2:$D$301,"&gt;"&amp;G$3))</f>
      </c>
      <c r="H6" s="18">
        <f>IF(OR($A6="",H$3=""),"",COUNTIFS(Prenotazioni!$A$2:$A$301,$A6,Prenotazioni!$C$2:$C$301,"&lt;="&amp;H$3,Prenotazioni!$D$2:$D$301,"&gt;"&amp;H$3))</f>
      </c>
      <c r="I6" s="18">
        <f>IF(OR($A6="",I$3=""),"",COUNTIFS(Prenotazioni!$A$2:$A$301,$A6,Prenotazioni!$C$2:$C$301,"&lt;="&amp;I$3,Prenotazioni!$D$2:$D$301,"&gt;"&amp;I$3))</f>
      </c>
      <c r="J6" s="18">
        <f>IF(OR($A6="",J$3=""),"",COUNTIFS(Prenotazioni!$A$2:$A$301,$A6,Prenotazioni!$C$2:$C$301,"&lt;="&amp;J$3,Prenotazioni!$D$2:$D$301,"&gt;"&amp;J$3))</f>
      </c>
      <c r="K6" s="18">
        <f>IF(OR($A6="",K$3=""),"",COUNTIFS(Prenotazioni!$A$2:$A$301,$A6,Prenotazioni!$C$2:$C$301,"&lt;="&amp;K$3,Prenotazioni!$D$2:$D$301,"&gt;"&amp;K$3))</f>
      </c>
      <c r="L6" s="18">
        <f>IF(OR($A6="",L$3=""),"",COUNTIFS(Prenotazioni!$A$2:$A$301,$A6,Prenotazioni!$C$2:$C$301,"&lt;="&amp;L$3,Prenotazioni!$D$2:$D$301,"&gt;"&amp;L$3))</f>
      </c>
      <c r="M6" s="18">
        <f>IF(OR($A6="",M$3=""),"",COUNTIFS(Prenotazioni!$A$2:$A$301,$A6,Prenotazioni!$C$2:$C$301,"&lt;="&amp;M$3,Prenotazioni!$D$2:$D$301,"&gt;"&amp;M$3))</f>
      </c>
      <c r="N6" s="18">
        <f>IF(OR($A6="",N$3=""),"",COUNTIFS(Prenotazioni!$A$2:$A$301,$A6,Prenotazioni!$C$2:$C$301,"&lt;="&amp;N$3,Prenotazioni!$D$2:$D$301,"&gt;"&amp;N$3))</f>
      </c>
      <c r="O6" s="18">
        <f>IF(OR($A6="",O$3=""),"",COUNTIFS(Prenotazioni!$A$2:$A$301,$A6,Prenotazioni!$C$2:$C$301,"&lt;="&amp;O$3,Prenotazioni!$D$2:$D$301,"&gt;"&amp;O$3))</f>
      </c>
      <c r="P6" s="18">
        <f>IF(OR($A6="",P$3=""),"",COUNTIFS(Prenotazioni!$A$2:$A$301,$A6,Prenotazioni!$C$2:$C$301,"&lt;="&amp;P$3,Prenotazioni!$D$2:$D$301,"&gt;"&amp;P$3))</f>
      </c>
      <c r="Q6" s="18">
        <f>IF(OR($A6="",Q$3=""),"",COUNTIFS(Prenotazioni!$A$2:$A$301,$A6,Prenotazioni!$C$2:$C$301,"&lt;="&amp;Q$3,Prenotazioni!$D$2:$D$301,"&gt;"&amp;Q$3))</f>
      </c>
      <c r="R6" s="18">
        <f>IF(OR($A6="",R$3=""),"",COUNTIFS(Prenotazioni!$A$2:$A$301,$A6,Prenotazioni!$C$2:$C$301,"&lt;="&amp;R$3,Prenotazioni!$D$2:$D$301,"&gt;"&amp;R$3))</f>
      </c>
      <c r="S6" s="18">
        <f>IF(OR($A6="",S$3=""),"",COUNTIFS(Prenotazioni!$A$2:$A$301,$A6,Prenotazioni!$C$2:$C$301,"&lt;="&amp;S$3,Prenotazioni!$D$2:$D$301,"&gt;"&amp;S$3))</f>
      </c>
      <c r="T6" s="18">
        <f>IF(OR($A6="",T$3=""),"",COUNTIFS(Prenotazioni!$A$2:$A$301,$A6,Prenotazioni!$C$2:$C$301,"&lt;="&amp;T$3,Prenotazioni!$D$2:$D$301,"&gt;"&amp;T$3))</f>
      </c>
      <c r="U6" s="18">
        <f>IF(OR($A6="",U$3=""),"",COUNTIFS(Prenotazioni!$A$2:$A$301,$A6,Prenotazioni!$C$2:$C$301,"&lt;="&amp;U$3,Prenotazioni!$D$2:$D$301,"&gt;"&amp;U$3))</f>
      </c>
      <c r="V6" s="18">
        <f>IF(OR($A6="",V$3=""),"",COUNTIFS(Prenotazioni!$A$2:$A$301,$A6,Prenotazioni!$C$2:$C$301,"&lt;="&amp;V$3,Prenotazioni!$D$2:$D$301,"&gt;"&amp;V$3))</f>
      </c>
      <c r="W6" s="18">
        <f>IF(OR($A6="",W$3=""),"",COUNTIFS(Prenotazioni!$A$2:$A$301,$A6,Prenotazioni!$C$2:$C$301,"&lt;="&amp;W$3,Prenotazioni!$D$2:$D$301,"&gt;"&amp;W$3))</f>
      </c>
      <c r="X6" s="18">
        <f>IF(OR($A6="",X$3=""),"",COUNTIFS(Prenotazioni!$A$2:$A$301,$A6,Prenotazioni!$C$2:$C$301,"&lt;="&amp;X$3,Prenotazioni!$D$2:$D$301,"&gt;"&amp;X$3))</f>
      </c>
      <c r="Y6" s="18">
        <f>IF(OR($A6="",Y$3=""),"",COUNTIFS(Prenotazioni!$A$2:$A$301,$A6,Prenotazioni!$C$2:$C$301,"&lt;="&amp;Y$3,Prenotazioni!$D$2:$D$301,"&gt;"&amp;Y$3))</f>
      </c>
      <c r="Z6" s="18">
        <f>IF(OR($A6="",Z$3=""),"",COUNTIFS(Prenotazioni!$A$2:$A$301,$A6,Prenotazioni!$C$2:$C$301,"&lt;="&amp;Z$3,Prenotazioni!$D$2:$D$301,"&gt;"&amp;Z$3))</f>
      </c>
      <c r="AA6" s="18">
        <f>IF(OR($A6="",AA$3=""),"",COUNTIFS(Prenotazioni!$A$2:$A$301,$A6,Prenotazioni!$C$2:$C$301,"&lt;="&amp;AA$3,Prenotazioni!$D$2:$D$301,"&gt;"&amp;AA$3))</f>
      </c>
      <c r="AB6" s="18">
        <f>IF(OR($A6="",AB$3=""),"",COUNTIFS(Prenotazioni!$A$2:$A$301,$A6,Prenotazioni!$C$2:$C$301,"&lt;="&amp;AB$3,Prenotazioni!$D$2:$D$301,"&gt;"&amp;AB$3))</f>
      </c>
      <c r="AC6" s="18">
        <f>IF(OR($A6="",AC$3=""),"",COUNTIFS(Prenotazioni!$A$2:$A$301,$A6,Prenotazioni!$C$2:$C$301,"&lt;="&amp;AC$3,Prenotazioni!$D$2:$D$301,"&gt;"&amp;AC$3))</f>
      </c>
      <c r="AD6" s="18">
        <f>IF(OR($A6="",AD$3=""),"",COUNTIFS(Prenotazioni!$A$2:$A$301,$A6,Prenotazioni!$C$2:$C$301,"&lt;="&amp;AD$3,Prenotazioni!$D$2:$D$301,"&gt;"&amp;AD$3))</f>
      </c>
      <c r="AE6" s="18">
        <f>IF(OR($A6="",AE$3=""),"",COUNTIFS(Prenotazioni!$A$2:$A$301,$A6,Prenotazioni!$C$2:$C$301,"&lt;="&amp;AE$3,Prenotazioni!$D$2:$D$301,"&gt;"&amp;AE$3))</f>
      </c>
      <c r="AF6" s="18">
        <f>IF(OR($A6="",AF$3=""),"",COUNTIFS(Prenotazioni!$A$2:$A$301,$A6,Prenotazioni!$C$2:$C$301,"&lt;="&amp;AF$3,Prenotazioni!$D$2:$D$301,"&gt;"&amp;AF$3))</f>
      </c>
    </row>
    <row r="7" spans="1:32" x14ac:dyDescent="0.25">
      <c r="A7" s="17">
        <f>IF(Camere!A5="","",Camere!A5)</f>
      </c>
      <c r="B7" s="18">
        <f>IF(OR($A7="",B$3=""),"",COUNTIFS(Prenotazioni!$A$2:$A$301,$A7,Prenotazioni!$C$2:$C$301,"&lt;="&amp;B$3,Prenotazioni!$D$2:$D$301,"&gt;"&amp;B$3))</f>
      </c>
      <c r="C7" s="18">
        <f>IF(OR($A7="",C$3=""),"",COUNTIFS(Prenotazioni!$A$2:$A$301,$A7,Prenotazioni!$C$2:$C$301,"&lt;="&amp;C$3,Prenotazioni!$D$2:$D$301,"&gt;"&amp;C$3))</f>
      </c>
      <c r="D7" s="18">
        <f>IF(OR($A7="",D$3=""),"",COUNTIFS(Prenotazioni!$A$2:$A$301,$A7,Prenotazioni!$C$2:$C$301,"&lt;="&amp;D$3,Prenotazioni!$D$2:$D$301,"&gt;"&amp;D$3))</f>
      </c>
      <c r="E7" s="18">
        <f>IF(OR($A7="",E$3=""),"",COUNTIFS(Prenotazioni!$A$2:$A$301,$A7,Prenotazioni!$C$2:$C$301,"&lt;="&amp;E$3,Prenotazioni!$D$2:$D$301,"&gt;"&amp;E$3))</f>
      </c>
      <c r="F7" s="18">
        <f>IF(OR($A7="",F$3=""),"",COUNTIFS(Prenotazioni!$A$2:$A$301,$A7,Prenotazioni!$C$2:$C$301,"&lt;="&amp;F$3,Prenotazioni!$D$2:$D$301,"&gt;"&amp;F$3))</f>
      </c>
      <c r="G7" s="18">
        <f>IF(OR($A7="",G$3=""),"",COUNTIFS(Prenotazioni!$A$2:$A$301,$A7,Prenotazioni!$C$2:$C$301,"&lt;="&amp;G$3,Prenotazioni!$D$2:$D$301,"&gt;"&amp;G$3))</f>
      </c>
      <c r="H7" s="18">
        <f>IF(OR($A7="",H$3=""),"",COUNTIFS(Prenotazioni!$A$2:$A$301,$A7,Prenotazioni!$C$2:$C$301,"&lt;="&amp;H$3,Prenotazioni!$D$2:$D$301,"&gt;"&amp;H$3))</f>
      </c>
      <c r="I7" s="18">
        <f>IF(OR($A7="",I$3=""),"",COUNTIFS(Prenotazioni!$A$2:$A$301,$A7,Prenotazioni!$C$2:$C$301,"&lt;="&amp;I$3,Prenotazioni!$D$2:$D$301,"&gt;"&amp;I$3))</f>
      </c>
      <c r="J7" s="18">
        <f>IF(OR($A7="",J$3=""),"",COUNTIFS(Prenotazioni!$A$2:$A$301,$A7,Prenotazioni!$C$2:$C$301,"&lt;="&amp;J$3,Prenotazioni!$D$2:$D$301,"&gt;"&amp;J$3))</f>
      </c>
      <c r="K7" s="18">
        <f>IF(OR($A7="",K$3=""),"",COUNTIFS(Prenotazioni!$A$2:$A$301,$A7,Prenotazioni!$C$2:$C$301,"&lt;="&amp;K$3,Prenotazioni!$D$2:$D$301,"&gt;"&amp;K$3))</f>
      </c>
      <c r="L7" s="18">
        <f>IF(OR($A7="",L$3=""),"",COUNTIFS(Prenotazioni!$A$2:$A$301,$A7,Prenotazioni!$C$2:$C$301,"&lt;="&amp;L$3,Prenotazioni!$D$2:$D$301,"&gt;"&amp;L$3))</f>
      </c>
      <c r="M7" s="18">
        <f>IF(OR($A7="",M$3=""),"",COUNTIFS(Prenotazioni!$A$2:$A$301,$A7,Prenotazioni!$C$2:$C$301,"&lt;="&amp;M$3,Prenotazioni!$D$2:$D$301,"&gt;"&amp;M$3))</f>
      </c>
      <c r="N7" s="18">
        <f>IF(OR($A7="",N$3=""),"",COUNTIFS(Prenotazioni!$A$2:$A$301,$A7,Prenotazioni!$C$2:$C$301,"&lt;="&amp;N$3,Prenotazioni!$D$2:$D$301,"&gt;"&amp;N$3))</f>
      </c>
      <c r="O7" s="18">
        <f>IF(OR($A7="",O$3=""),"",COUNTIFS(Prenotazioni!$A$2:$A$301,$A7,Prenotazioni!$C$2:$C$301,"&lt;="&amp;O$3,Prenotazioni!$D$2:$D$301,"&gt;"&amp;O$3))</f>
      </c>
      <c r="P7" s="18">
        <f>IF(OR($A7="",P$3=""),"",COUNTIFS(Prenotazioni!$A$2:$A$301,$A7,Prenotazioni!$C$2:$C$301,"&lt;="&amp;P$3,Prenotazioni!$D$2:$D$301,"&gt;"&amp;P$3))</f>
      </c>
      <c r="Q7" s="18">
        <f>IF(OR($A7="",Q$3=""),"",COUNTIFS(Prenotazioni!$A$2:$A$301,$A7,Prenotazioni!$C$2:$C$301,"&lt;="&amp;Q$3,Prenotazioni!$D$2:$D$301,"&gt;"&amp;Q$3))</f>
      </c>
      <c r="R7" s="18">
        <f>IF(OR($A7="",R$3=""),"",COUNTIFS(Prenotazioni!$A$2:$A$301,$A7,Prenotazioni!$C$2:$C$301,"&lt;="&amp;R$3,Prenotazioni!$D$2:$D$301,"&gt;"&amp;R$3))</f>
      </c>
      <c r="S7" s="18">
        <f>IF(OR($A7="",S$3=""),"",COUNTIFS(Prenotazioni!$A$2:$A$301,$A7,Prenotazioni!$C$2:$C$301,"&lt;="&amp;S$3,Prenotazioni!$D$2:$D$301,"&gt;"&amp;S$3))</f>
      </c>
      <c r="T7" s="18">
        <f>IF(OR($A7="",T$3=""),"",COUNTIFS(Prenotazioni!$A$2:$A$301,$A7,Prenotazioni!$C$2:$C$301,"&lt;="&amp;T$3,Prenotazioni!$D$2:$D$301,"&gt;"&amp;T$3))</f>
      </c>
      <c r="U7" s="18">
        <f>IF(OR($A7="",U$3=""),"",COUNTIFS(Prenotazioni!$A$2:$A$301,$A7,Prenotazioni!$C$2:$C$301,"&lt;="&amp;U$3,Prenotazioni!$D$2:$D$301,"&gt;"&amp;U$3))</f>
      </c>
      <c r="V7" s="18">
        <f>IF(OR($A7="",V$3=""),"",COUNTIFS(Prenotazioni!$A$2:$A$301,$A7,Prenotazioni!$C$2:$C$301,"&lt;="&amp;V$3,Prenotazioni!$D$2:$D$301,"&gt;"&amp;V$3))</f>
      </c>
      <c r="W7" s="18">
        <f>IF(OR($A7="",W$3=""),"",COUNTIFS(Prenotazioni!$A$2:$A$301,$A7,Prenotazioni!$C$2:$C$301,"&lt;="&amp;W$3,Prenotazioni!$D$2:$D$301,"&gt;"&amp;W$3))</f>
      </c>
      <c r="X7" s="18">
        <f>IF(OR($A7="",X$3=""),"",COUNTIFS(Prenotazioni!$A$2:$A$301,$A7,Prenotazioni!$C$2:$C$301,"&lt;="&amp;X$3,Prenotazioni!$D$2:$D$301,"&gt;"&amp;X$3))</f>
      </c>
      <c r="Y7" s="18">
        <f>IF(OR($A7="",Y$3=""),"",COUNTIFS(Prenotazioni!$A$2:$A$301,$A7,Prenotazioni!$C$2:$C$301,"&lt;="&amp;Y$3,Prenotazioni!$D$2:$D$301,"&gt;"&amp;Y$3))</f>
      </c>
      <c r="Z7" s="18">
        <f>IF(OR($A7="",Z$3=""),"",COUNTIFS(Prenotazioni!$A$2:$A$301,$A7,Prenotazioni!$C$2:$C$301,"&lt;="&amp;Z$3,Prenotazioni!$D$2:$D$301,"&gt;"&amp;Z$3))</f>
      </c>
      <c r="AA7" s="18">
        <f>IF(OR($A7="",AA$3=""),"",COUNTIFS(Prenotazioni!$A$2:$A$301,$A7,Prenotazioni!$C$2:$C$301,"&lt;="&amp;AA$3,Prenotazioni!$D$2:$D$301,"&gt;"&amp;AA$3))</f>
      </c>
      <c r="AB7" s="18">
        <f>IF(OR($A7="",AB$3=""),"",COUNTIFS(Prenotazioni!$A$2:$A$301,$A7,Prenotazioni!$C$2:$C$301,"&lt;="&amp;AB$3,Prenotazioni!$D$2:$D$301,"&gt;"&amp;AB$3))</f>
      </c>
      <c r="AC7" s="18">
        <f>IF(OR($A7="",AC$3=""),"",COUNTIFS(Prenotazioni!$A$2:$A$301,$A7,Prenotazioni!$C$2:$C$301,"&lt;="&amp;AC$3,Prenotazioni!$D$2:$D$301,"&gt;"&amp;AC$3))</f>
      </c>
      <c r="AD7" s="18">
        <f>IF(OR($A7="",AD$3=""),"",COUNTIFS(Prenotazioni!$A$2:$A$301,$A7,Prenotazioni!$C$2:$C$301,"&lt;="&amp;AD$3,Prenotazioni!$D$2:$D$301,"&gt;"&amp;AD$3))</f>
      </c>
      <c r="AE7" s="18">
        <f>IF(OR($A7="",AE$3=""),"",COUNTIFS(Prenotazioni!$A$2:$A$301,$A7,Prenotazioni!$C$2:$C$301,"&lt;="&amp;AE$3,Prenotazioni!$D$2:$D$301,"&gt;"&amp;AE$3))</f>
      </c>
      <c r="AF7" s="18">
        <f>IF(OR($A7="",AF$3=""),"",COUNTIFS(Prenotazioni!$A$2:$A$301,$A7,Prenotazioni!$C$2:$C$301,"&lt;="&amp;AF$3,Prenotazioni!$D$2:$D$301,"&gt;"&amp;AF$3))</f>
      </c>
    </row>
    <row r="8" spans="1:32" x14ac:dyDescent="0.25">
      <c r="A8" s="17">
        <f>IF(Camere!A6="","",Camere!A6)</f>
      </c>
      <c r="B8" s="18">
        <f>IF(OR($A8="",B$3=""),"",COUNTIFS(Prenotazioni!$A$2:$A$301,$A8,Prenotazioni!$C$2:$C$301,"&lt;="&amp;B$3,Prenotazioni!$D$2:$D$301,"&gt;"&amp;B$3))</f>
      </c>
      <c r="C8" s="18">
        <f>IF(OR($A8="",C$3=""),"",COUNTIFS(Prenotazioni!$A$2:$A$301,$A8,Prenotazioni!$C$2:$C$301,"&lt;="&amp;C$3,Prenotazioni!$D$2:$D$301,"&gt;"&amp;C$3))</f>
      </c>
      <c r="D8" s="18">
        <f>IF(OR($A8="",D$3=""),"",COUNTIFS(Prenotazioni!$A$2:$A$301,$A8,Prenotazioni!$C$2:$C$301,"&lt;="&amp;D$3,Prenotazioni!$D$2:$D$301,"&gt;"&amp;D$3))</f>
      </c>
      <c r="E8" s="18">
        <f>IF(OR($A8="",E$3=""),"",COUNTIFS(Prenotazioni!$A$2:$A$301,$A8,Prenotazioni!$C$2:$C$301,"&lt;="&amp;E$3,Prenotazioni!$D$2:$D$301,"&gt;"&amp;E$3))</f>
      </c>
      <c r="F8" s="18">
        <f>IF(OR($A8="",F$3=""),"",COUNTIFS(Prenotazioni!$A$2:$A$301,$A8,Prenotazioni!$C$2:$C$301,"&lt;="&amp;F$3,Prenotazioni!$D$2:$D$301,"&gt;"&amp;F$3))</f>
      </c>
      <c r="G8" s="18">
        <f>IF(OR($A8="",G$3=""),"",COUNTIFS(Prenotazioni!$A$2:$A$301,$A8,Prenotazioni!$C$2:$C$301,"&lt;="&amp;G$3,Prenotazioni!$D$2:$D$301,"&gt;"&amp;G$3))</f>
      </c>
      <c r="H8" s="18">
        <f>IF(OR($A8="",H$3=""),"",COUNTIFS(Prenotazioni!$A$2:$A$301,$A8,Prenotazioni!$C$2:$C$301,"&lt;="&amp;H$3,Prenotazioni!$D$2:$D$301,"&gt;"&amp;H$3))</f>
      </c>
      <c r="I8" s="18">
        <f>IF(OR($A8="",I$3=""),"",COUNTIFS(Prenotazioni!$A$2:$A$301,$A8,Prenotazioni!$C$2:$C$301,"&lt;="&amp;I$3,Prenotazioni!$D$2:$D$301,"&gt;"&amp;I$3))</f>
      </c>
      <c r="J8" s="18">
        <f>IF(OR($A8="",J$3=""),"",COUNTIFS(Prenotazioni!$A$2:$A$301,$A8,Prenotazioni!$C$2:$C$301,"&lt;="&amp;J$3,Prenotazioni!$D$2:$D$301,"&gt;"&amp;J$3))</f>
      </c>
      <c r="K8" s="18">
        <f>IF(OR($A8="",K$3=""),"",COUNTIFS(Prenotazioni!$A$2:$A$301,$A8,Prenotazioni!$C$2:$C$301,"&lt;="&amp;K$3,Prenotazioni!$D$2:$D$301,"&gt;"&amp;K$3))</f>
      </c>
      <c r="L8" s="18">
        <f>IF(OR($A8="",L$3=""),"",COUNTIFS(Prenotazioni!$A$2:$A$301,$A8,Prenotazioni!$C$2:$C$301,"&lt;="&amp;L$3,Prenotazioni!$D$2:$D$301,"&gt;"&amp;L$3))</f>
      </c>
      <c r="M8" s="18">
        <f>IF(OR($A8="",M$3=""),"",COUNTIFS(Prenotazioni!$A$2:$A$301,$A8,Prenotazioni!$C$2:$C$301,"&lt;="&amp;M$3,Prenotazioni!$D$2:$D$301,"&gt;"&amp;M$3))</f>
      </c>
      <c r="N8" s="18">
        <f>IF(OR($A8="",N$3=""),"",COUNTIFS(Prenotazioni!$A$2:$A$301,$A8,Prenotazioni!$C$2:$C$301,"&lt;="&amp;N$3,Prenotazioni!$D$2:$D$301,"&gt;"&amp;N$3))</f>
      </c>
      <c r="O8" s="18">
        <f>IF(OR($A8="",O$3=""),"",COUNTIFS(Prenotazioni!$A$2:$A$301,$A8,Prenotazioni!$C$2:$C$301,"&lt;="&amp;O$3,Prenotazioni!$D$2:$D$301,"&gt;"&amp;O$3))</f>
      </c>
      <c r="P8" s="18">
        <f>IF(OR($A8="",P$3=""),"",COUNTIFS(Prenotazioni!$A$2:$A$301,$A8,Prenotazioni!$C$2:$C$301,"&lt;="&amp;P$3,Prenotazioni!$D$2:$D$301,"&gt;"&amp;P$3))</f>
      </c>
      <c r="Q8" s="18">
        <f>IF(OR($A8="",Q$3=""),"",COUNTIFS(Prenotazioni!$A$2:$A$301,$A8,Prenotazioni!$C$2:$C$301,"&lt;="&amp;Q$3,Prenotazioni!$D$2:$D$301,"&gt;"&amp;Q$3))</f>
      </c>
      <c r="R8" s="18">
        <f>IF(OR($A8="",R$3=""),"",COUNTIFS(Prenotazioni!$A$2:$A$301,$A8,Prenotazioni!$C$2:$C$301,"&lt;="&amp;R$3,Prenotazioni!$D$2:$D$301,"&gt;"&amp;R$3))</f>
      </c>
      <c r="S8" s="18">
        <f>IF(OR($A8="",S$3=""),"",COUNTIFS(Prenotazioni!$A$2:$A$301,$A8,Prenotazioni!$C$2:$C$301,"&lt;="&amp;S$3,Prenotazioni!$D$2:$D$301,"&gt;"&amp;S$3))</f>
      </c>
      <c r="T8" s="18">
        <f>IF(OR($A8="",T$3=""),"",COUNTIFS(Prenotazioni!$A$2:$A$301,$A8,Prenotazioni!$C$2:$C$301,"&lt;="&amp;T$3,Prenotazioni!$D$2:$D$301,"&gt;"&amp;T$3))</f>
      </c>
      <c r="U8" s="18">
        <f>IF(OR($A8="",U$3=""),"",COUNTIFS(Prenotazioni!$A$2:$A$301,$A8,Prenotazioni!$C$2:$C$301,"&lt;="&amp;U$3,Prenotazioni!$D$2:$D$301,"&gt;"&amp;U$3))</f>
      </c>
      <c r="V8" s="18">
        <f>IF(OR($A8="",V$3=""),"",COUNTIFS(Prenotazioni!$A$2:$A$301,$A8,Prenotazioni!$C$2:$C$301,"&lt;="&amp;V$3,Prenotazioni!$D$2:$D$301,"&gt;"&amp;V$3))</f>
      </c>
      <c r="W8" s="18">
        <f>IF(OR($A8="",W$3=""),"",COUNTIFS(Prenotazioni!$A$2:$A$301,$A8,Prenotazioni!$C$2:$C$301,"&lt;="&amp;W$3,Prenotazioni!$D$2:$D$301,"&gt;"&amp;W$3))</f>
      </c>
      <c r="X8" s="18">
        <f>IF(OR($A8="",X$3=""),"",COUNTIFS(Prenotazioni!$A$2:$A$301,$A8,Prenotazioni!$C$2:$C$301,"&lt;="&amp;X$3,Prenotazioni!$D$2:$D$301,"&gt;"&amp;X$3))</f>
      </c>
      <c r="Y8" s="18">
        <f>IF(OR($A8="",Y$3=""),"",COUNTIFS(Prenotazioni!$A$2:$A$301,$A8,Prenotazioni!$C$2:$C$301,"&lt;="&amp;Y$3,Prenotazioni!$D$2:$D$301,"&gt;"&amp;Y$3))</f>
      </c>
      <c r="Z8" s="18">
        <f>IF(OR($A8="",Z$3=""),"",COUNTIFS(Prenotazioni!$A$2:$A$301,$A8,Prenotazioni!$C$2:$C$301,"&lt;="&amp;Z$3,Prenotazioni!$D$2:$D$301,"&gt;"&amp;Z$3))</f>
      </c>
      <c r="AA8" s="18">
        <f>IF(OR($A8="",AA$3=""),"",COUNTIFS(Prenotazioni!$A$2:$A$301,$A8,Prenotazioni!$C$2:$C$301,"&lt;="&amp;AA$3,Prenotazioni!$D$2:$D$301,"&gt;"&amp;AA$3))</f>
      </c>
      <c r="AB8" s="18">
        <f>IF(OR($A8="",AB$3=""),"",COUNTIFS(Prenotazioni!$A$2:$A$301,$A8,Prenotazioni!$C$2:$C$301,"&lt;="&amp;AB$3,Prenotazioni!$D$2:$D$301,"&gt;"&amp;AB$3))</f>
      </c>
      <c r="AC8" s="18">
        <f>IF(OR($A8="",AC$3=""),"",COUNTIFS(Prenotazioni!$A$2:$A$301,$A8,Prenotazioni!$C$2:$C$301,"&lt;="&amp;AC$3,Prenotazioni!$D$2:$D$301,"&gt;"&amp;AC$3))</f>
      </c>
      <c r="AD8" s="18">
        <f>IF(OR($A8="",AD$3=""),"",COUNTIFS(Prenotazioni!$A$2:$A$301,$A8,Prenotazioni!$C$2:$C$301,"&lt;="&amp;AD$3,Prenotazioni!$D$2:$D$301,"&gt;"&amp;AD$3))</f>
      </c>
      <c r="AE8" s="18">
        <f>IF(OR($A8="",AE$3=""),"",COUNTIFS(Prenotazioni!$A$2:$A$301,$A8,Prenotazioni!$C$2:$C$301,"&lt;="&amp;AE$3,Prenotazioni!$D$2:$D$301,"&gt;"&amp;AE$3))</f>
      </c>
      <c r="AF8" s="18">
        <f>IF(OR($A8="",AF$3=""),"",COUNTIFS(Prenotazioni!$A$2:$A$301,$A8,Prenotazioni!$C$2:$C$301,"&lt;="&amp;AF$3,Prenotazioni!$D$2:$D$301,"&gt;"&amp;AF$3))</f>
      </c>
    </row>
    <row r="9" spans="1:32" x14ac:dyDescent="0.25">
      <c r="A9" s="17">
        <f>IF(Camere!A7="","",Camere!A7)</f>
      </c>
      <c r="B9" s="18">
        <f>IF(OR($A9="",B$3=""),"",COUNTIFS(Prenotazioni!$A$2:$A$301,$A9,Prenotazioni!$C$2:$C$301,"&lt;="&amp;B$3,Prenotazioni!$D$2:$D$301,"&gt;"&amp;B$3))</f>
      </c>
      <c r="C9" s="18">
        <f>IF(OR($A9="",C$3=""),"",COUNTIFS(Prenotazioni!$A$2:$A$301,$A9,Prenotazioni!$C$2:$C$301,"&lt;="&amp;C$3,Prenotazioni!$D$2:$D$301,"&gt;"&amp;C$3))</f>
      </c>
      <c r="D9" s="18">
        <f>IF(OR($A9="",D$3=""),"",COUNTIFS(Prenotazioni!$A$2:$A$301,$A9,Prenotazioni!$C$2:$C$301,"&lt;="&amp;D$3,Prenotazioni!$D$2:$D$301,"&gt;"&amp;D$3))</f>
      </c>
      <c r="E9" s="18">
        <f>IF(OR($A9="",E$3=""),"",COUNTIFS(Prenotazioni!$A$2:$A$301,$A9,Prenotazioni!$C$2:$C$301,"&lt;="&amp;E$3,Prenotazioni!$D$2:$D$301,"&gt;"&amp;E$3))</f>
      </c>
      <c r="F9" s="18">
        <f>IF(OR($A9="",F$3=""),"",COUNTIFS(Prenotazioni!$A$2:$A$301,$A9,Prenotazioni!$C$2:$C$301,"&lt;="&amp;F$3,Prenotazioni!$D$2:$D$301,"&gt;"&amp;F$3))</f>
      </c>
      <c r="G9" s="18">
        <f>IF(OR($A9="",G$3=""),"",COUNTIFS(Prenotazioni!$A$2:$A$301,$A9,Prenotazioni!$C$2:$C$301,"&lt;="&amp;G$3,Prenotazioni!$D$2:$D$301,"&gt;"&amp;G$3))</f>
      </c>
      <c r="H9" s="18">
        <f>IF(OR($A9="",H$3=""),"",COUNTIFS(Prenotazioni!$A$2:$A$301,$A9,Prenotazioni!$C$2:$C$301,"&lt;="&amp;H$3,Prenotazioni!$D$2:$D$301,"&gt;"&amp;H$3))</f>
      </c>
      <c r="I9" s="18">
        <f>IF(OR($A9="",I$3=""),"",COUNTIFS(Prenotazioni!$A$2:$A$301,$A9,Prenotazioni!$C$2:$C$301,"&lt;="&amp;I$3,Prenotazioni!$D$2:$D$301,"&gt;"&amp;I$3))</f>
      </c>
      <c r="J9" s="18">
        <f>IF(OR($A9="",J$3=""),"",COUNTIFS(Prenotazioni!$A$2:$A$301,$A9,Prenotazioni!$C$2:$C$301,"&lt;="&amp;J$3,Prenotazioni!$D$2:$D$301,"&gt;"&amp;J$3))</f>
      </c>
      <c r="K9" s="18">
        <f>IF(OR($A9="",K$3=""),"",COUNTIFS(Prenotazioni!$A$2:$A$301,$A9,Prenotazioni!$C$2:$C$301,"&lt;="&amp;K$3,Prenotazioni!$D$2:$D$301,"&gt;"&amp;K$3))</f>
      </c>
      <c r="L9" s="18">
        <f>IF(OR($A9="",L$3=""),"",COUNTIFS(Prenotazioni!$A$2:$A$301,$A9,Prenotazioni!$C$2:$C$301,"&lt;="&amp;L$3,Prenotazioni!$D$2:$D$301,"&gt;"&amp;L$3))</f>
      </c>
      <c r="M9" s="18">
        <f>IF(OR($A9="",M$3=""),"",COUNTIFS(Prenotazioni!$A$2:$A$301,$A9,Prenotazioni!$C$2:$C$301,"&lt;="&amp;M$3,Prenotazioni!$D$2:$D$301,"&gt;"&amp;M$3))</f>
      </c>
      <c r="N9" s="18">
        <f>IF(OR($A9="",N$3=""),"",COUNTIFS(Prenotazioni!$A$2:$A$301,$A9,Prenotazioni!$C$2:$C$301,"&lt;="&amp;N$3,Prenotazioni!$D$2:$D$301,"&gt;"&amp;N$3))</f>
      </c>
      <c r="O9" s="18">
        <f>IF(OR($A9="",O$3=""),"",COUNTIFS(Prenotazioni!$A$2:$A$301,$A9,Prenotazioni!$C$2:$C$301,"&lt;="&amp;O$3,Prenotazioni!$D$2:$D$301,"&gt;"&amp;O$3))</f>
      </c>
      <c r="P9" s="18">
        <f>IF(OR($A9="",P$3=""),"",COUNTIFS(Prenotazioni!$A$2:$A$301,$A9,Prenotazioni!$C$2:$C$301,"&lt;="&amp;P$3,Prenotazioni!$D$2:$D$301,"&gt;"&amp;P$3))</f>
      </c>
      <c r="Q9" s="18">
        <f>IF(OR($A9="",Q$3=""),"",COUNTIFS(Prenotazioni!$A$2:$A$301,$A9,Prenotazioni!$C$2:$C$301,"&lt;="&amp;Q$3,Prenotazioni!$D$2:$D$301,"&gt;"&amp;Q$3))</f>
      </c>
      <c r="R9" s="18">
        <f>IF(OR($A9="",R$3=""),"",COUNTIFS(Prenotazioni!$A$2:$A$301,$A9,Prenotazioni!$C$2:$C$301,"&lt;="&amp;R$3,Prenotazioni!$D$2:$D$301,"&gt;"&amp;R$3))</f>
      </c>
      <c r="S9" s="18">
        <f>IF(OR($A9="",S$3=""),"",COUNTIFS(Prenotazioni!$A$2:$A$301,$A9,Prenotazioni!$C$2:$C$301,"&lt;="&amp;S$3,Prenotazioni!$D$2:$D$301,"&gt;"&amp;S$3))</f>
      </c>
      <c r="T9" s="18">
        <f>IF(OR($A9="",T$3=""),"",COUNTIFS(Prenotazioni!$A$2:$A$301,$A9,Prenotazioni!$C$2:$C$301,"&lt;="&amp;T$3,Prenotazioni!$D$2:$D$301,"&gt;"&amp;T$3))</f>
      </c>
      <c r="U9" s="18">
        <f>IF(OR($A9="",U$3=""),"",COUNTIFS(Prenotazioni!$A$2:$A$301,$A9,Prenotazioni!$C$2:$C$301,"&lt;="&amp;U$3,Prenotazioni!$D$2:$D$301,"&gt;"&amp;U$3))</f>
      </c>
      <c r="V9" s="18">
        <f>IF(OR($A9="",V$3=""),"",COUNTIFS(Prenotazioni!$A$2:$A$301,$A9,Prenotazioni!$C$2:$C$301,"&lt;="&amp;V$3,Prenotazioni!$D$2:$D$301,"&gt;"&amp;V$3))</f>
      </c>
      <c r="W9" s="18">
        <f>IF(OR($A9="",W$3=""),"",COUNTIFS(Prenotazioni!$A$2:$A$301,$A9,Prenotazioni!$C$2:$C$301,"&lt;="&amp;W$3,Prenotazioni!$D$2:$D$301,"&gt;"&amp;W$3))</f>
      </c>
      <c r="X9" s="18">
        <f>IF(OR($A9="",X$3=""),"",COUNTIFS(Prenotazioni!$A$2:$A$301,$A9,Prenotazioni!$C$2:$C$301,"&lt;="&amp;X$3,Prenotazioni!$D$2:$D$301,"&gt;"&amp;X$3))</f>
      </c>
      <c r="Y9" s="18">
        <f>IF(OR($A9="",Y$3=""),"",COUNTIFS(Prenotazioni!$A$2:$A$301,$A9,Prenotazioni!$C$2:$C$301,"&lt;="&amp;Y$3,Prenotazioni!$D$2:$D$301,"&gt;"&amp;Y$3))</f>
      </c>
      <c r="Z9" s="18">
        <f>IF(OR($A9="",Z$3=""),"",COUNTIFS(Prenotazioni!$A$2:$A$301,$A9,Prenotazioni!$C$2:$C$301,"&lt;="&amp;Z$3,Prenotazioni!$D$2:$D$301,"&gt;"&amp;Z$3))</f>
      </c>
      <c r="AA9" s="18">
        <f>IF(OR($A9="",AA$3=""),"",COUNTIFS(Prenotazioni!$A$2:$A$301,$A9,Prenotazioni!$C$2:$C$301,"&lt;="&amp;AA$3,Prenotazioni!$D$2:$D$301,"&gt;"&amp;AA$3))</f>
      </c>
      <c r="AB9" s="18">
        <f>IF(OR($A9="",AB$3=""),"",COUNTIFS(Prenotazioni!$A$2:$A$301,$A9,Prenotazioni!$C$2:$C$301,"&lt;="&amp;AB$3,Prenotazioni!$D$2:$D$301,"&gt;"&amp;AB$3))</f>
      </c>
      <c r="AC9" s="18">
        <f>IF(OR($A9="",AC$3=""),"",COUNTIFS(Prenotazioni!$A$2:$A$301,$A9,Prenotazioni!$C$2:$C$301,"&lt;="&amp;AC$3,Prenotazioni!$D$2:$D$301,"&gt;"&amp;AC$3))</f>
      </c>
      <c r="AD9" s="18">
        <f>IF(OR($A9="",AD$3=""),"",COUNTIFS(Prenotazioni!$A$2:$A$301,$A9,Prenotazioni!$C$2:$C$301,"&lt;="&amp;AD$3,Prenotazioni!$D$2:$D$301,"&gt;"&amp;AD$3))</f>
      </c>
      <c r="AE9" s="18">
        <f>IF(OR($A9="",AE$3=""),"",COUNTIFS(Prenotazioni!$A$2:$A$301,$A9,Prenotazioni!$C$2:$C$301,"&lt;="&amp;AE$3,Prenotazioni!$D$2:$D$301,"&gt;"&amp;AE$3))</f>
      </c>
      <c r="AF9" s="18">
        <f>IF(OR($A9="",AF$3=""),"",COUNTIFS(Prenotazioni!$A$2:$A$301,$A9,Prenotazioni!$C$2:$C$301,"&lt;="&amp;AF$3,Prenotazioni!$D$2:$D$301,"&gt;"&amp;AF$3))</f>
      </c>
    </row>
    <row r="10" spans="1:32" x14ac:dyDescent="0.25">
      <c r="A10" s="17">
        <f>IF(Camere!A8="","",Camere!A8)</f>
      </c>
      <c r="B10" s="18">
        <f>IF(OR($A10="",B$3=""),"",COUNTIFS(Prenotazioni!$A$2:$A$301,$A10,Prenotazioni!$C$2:$C$301,"&lt;="&amp;B$3,Prenotazioni!$D$2:$D$301,"&gt;"&amp;B$3))</f>
      </c>
      <c r="C10" s="18">
        <f>IF(OR($A10="",C$3=""),"",COUNTIFS(Prenotazioni!$A$2:$A$301,$A10,Prenotazioni!$C$2:$C$301,"&lt;="&amp;C$3,Prenotazioni!$D$2:$D$301,"&gt;"&amp;C$3))</f>
      </c>
      <c r="D10" s="18">
        <f>IF(OR($A10="",D$3=""),"",COUNTIFS(Prenotazioni!$A$2:$A$301,$A10,Prenotazioni!$C$2:$C$301,"&lt;="&amp;D$3,Prenotazioni!$D$2:$D$301,"&gt;"&amp;D$3))</f>
      </c>
      <c r="E10" s="18">
        <f>IF(OR($A10="",E$3=""),"",COUNTIFS(Prenotazioni!$A$2:$A$301,$A10,Prenotazioni!$C$2:$C$301,"&lt;="&amp;E$3,Prenotazioni!$D$2:$D$301,"&gt;"&amp;E$3))</f>
      </c>
      <c r="F10" s="18">
        <f>IF(OR($A10="",F$3=""),"",COUNTIFS(Prenotazioni!$A$2:$A$301,$A10,Prenotazioni!$C$2:$C$301,"&lt;="&amp;F$3,Prenotazioni!$D$2:$D$301,"&gt;"&amp;F$3))</f>
      </c>
      <c r="G10" s="18">
        <f>IF(OR($A10="",G$3=""),"",COUNTIFS(Prenotazioni!$A$2:$A$301,$A10,Prenotazioni!$C$2:$C$301,"&lt;="&amp;G$3,Prenotazioni!$D$2:$D$301,"&gt;"&amp;G$3))</f>
      </c>
      <c r="H10" s="18">
        <f>IF(OR($A10="",H$3=""),"",COUNTIFS(Prenotazioni!$A$2:$A$301,$A10,Prenotazioni!$C$2:$C$301,"&lt;="&amp;H$3,Prenotazioni!$D$2:$D$301,"&gt;"&amp;H$3))</f>
      </c>
      <c r="I10" s="18">
        <f>IF(OR($A10="",I$3=""),"",COUNTIFS(Prenotazioni!$A$2:$A$301,$A10,Prenotazioni!$C$2:$C$301,"&lt;="&amp;I$3,Prenotazioni!$D$2:$D$301,"&gt;"&amp;I$3))</f>
      </c>
      <c r="J10" s="18">
        <f>IF(OR($A10="",J$3=""),"",COUNTIFS(Prenotazioni!$A$2:$A$301,$A10,Prenotazioni!$C$2:$C$301,"&lt;="&amp;J$3,Prenotazioni!$D$2:$D$301,"&gt;"&amp;J$3))</f>
      </c>
      <c r="K10" s="18">
        <f>IF(OR($A10="",K$3=""),"",COUNTIFS(Prenotazioni!$A$2:$A$301,$A10,Prenotazioni!$C$2:$C$301,"&lt;="&amp;K$3,Prenotazioni!$D$2:$D$301,"&gt;"&amp;K$3))</f>
      </c>
      <c r="L10" s="18">
        <f>IF(OR($A10="",L$3=""),"",COUNTIFS(Prenotazioni!$A$2:$A$301,$A10,Prenotazioni!$C$2:$C$301,"&lt;="&amp;L$3,Prenotazioni!$D$2:$D$301,"&gt;"&amp;L$3))</f>
      </c>
      <c r="M10" s="18">
        <f>IF(OR($A10="",M$3=""),"",COUNTIFS(Prenotazioni!$A$2:$A$301,$A10,Prenotazioni!$C$2:$C$301,"&lt;="&amp;M$3,Prenotazioni!$D$2:$D$301,"&gt;"&amp;M$3))</f>
      </c>
      <c r="N10" s="18">
        <f>IF(OR($A10="",N$3=""),"",COUNTIFS(Prenotazioni!$A$2:$A$301,$A10,Prenotazioni!$C$2:$C$301,"&lt;="&amp;N$3,Prenotazioni!$D$2:$D$301,"&gt;"&amp;N$3))</f>
      </c>
      <c r="O10" s="18">
        <f>IF(OR($A10="",O$3=""),"",COUNTIFS(Prenotazioni!$A$2:$A$301,$A10,Prenotazioni!$C$2:$C$301,"&lt;="&amp;O$3,Prenotazioni!$D$2:$D$301,"&gt;"&amp;O$3))</f>
      </c>
      <c r="P10" s="18">
        <f>IF(OR($A10="",P$3=""),"",COUNTIFS(Prenotazioni!$A$2:$A$301,$A10,Prenotazioni!$C$2:$C$301,"&lt;="&amp;P$3,Prenotazioni!$D$2:$D$301,"&gt;"&amp;P$3))</f>
      </c>
      <c r="Q10" s="18">
        <f>IF(OR($A10="",Q$3=""),"",COUNTIFS(Prenotazioni!$A$2:$A$301,$A10,Prenotazioni!$C$2:$C$301,"&lt;="&amp;Q$3,Prenotazioni!$D$2:$D$301,"&gt;"&amp;Q$3))</f>
      </c>
      <c r="R10" s="18">
        <f>IF(OR($A10="",R$3=""),"",COUNTIFS(Prenotazioni!$A$2:$A$301,$A10,Prenotazioni!$C$2:$C$301,"&lt;="&amp;R$3,Prenotazioni!$D$2:$D$301,"&gt;"&amp;R$3))</f>
      </c>
      <c r="S10" s="18">
        <f>IF(OR($A10="",S$3=""),"",COUNTIFS(Prenotazioni!$A$2:$A$301,$A10,Prenotazioni!$C$2:$C$301,"&lt;="&amp;S$3,Prenotazioni!$D$2:$D$301,"&gt;"&amp;S$3))</f>
      </c>
      <c r="T10" s="18">
        <f>IF(OR($A10="",T$3=""),"",COUNTIFS(Prenotazioni!$A$2:$A$301,$A10,Prenotazioni!$C$2:$C$301,"&lt;="&amp;T$3,Prenotazioni!$D$2:$D$301,"&gt;"&amp;T$3))</f>
      </c>
      <c r="U10" s="18">
        <f>IF(OR($A10="",U$3=""),"",COUNTIFS(Prenotazioni!$A$2:$A$301,$A10,Prenotazioni!$C$2:$C$301,"&lt;="&amp;U$3,Prenotazioni!$D$2:$D$301,"&gt;"&amp;U$3))</f>
      </c>
      <c r="V10" s="18">
        <f>IF(OR($A10="",V$3=""),"",COUNTIFS(Prenotazioni!$A$2:$A$301,$A10,Prenotazioni!$C$2:$C$301,"&lt;="&amp;V$3,Prenotazioni!$D$2:$D$301,"&gt;"&amp;V$3))</f>
      </c>
      <c r="W10" s="18">
        <f>IF(OR($A10="",W$3=""),"",COUNTIFS(Prenotazioni!$A$2:$A$301,$A10,Prenotazioni!$C$2:$C$301,"&lt;="&amp;W$3,Prenotazioni!$D$2:$D$301,"&gt;"&amp;W$3))</f>
      </c>
      <c r="X10" s="18">
        <f>IF(OR($A10="",X$3=""),"",COUNTIFS(Prenotazioni!$A$2:$A$301,$A10,Prenotazioni!$C$2:$C$301,"&lt;="&amp;X$3,Prenotazioni!$D$2:$D$301,"&gt;"&amp;X$3))</f>
      </c>
      <c r="Y10" s="18">
        <f>IF(OR($A10="",Y$3=""),"",COUNTIFS(Prenotazioni!$A$2:$A$301,$A10,Prenotazioni!$C$2:$C$301,"&lt;="&amp;Y$3,Prenotazioni!$D$2:$D$301,"&gt;"&amp;Y$3))</f>
      </c>
      <c r="Z10" s="18">
        <f>IF(OR($A10="",Z$3=""),"",COUNTIFS(Prenotazioni!$A$2:$A$301,$A10,Prenotazioni!$C$2:$C$301,"&lt;="&amp;Z$3,Prenotazioni!$D$2:$D$301,"&gt;"&amp;Z$3))</f>
      </c>
      <c r="AA10" s="18">
        <f>IF(OR($A10="",AA$3=""),"",COUNTIFS(Prenotazioni!$A$2:$A$301,$A10,Prenotazioni!$C$2:$C$301,"&lt;="&amp;AA$3,Prenotazioni!$D$2:$D$301,"&gt;"&amp;AA$3))</f>
      </c>
      <c r="AB10" s="18">
        <f>IF(OR($A10="",AB$3=""),"",COUNTIFS(Prenotazioni!$A$2:$A$301,$A10,Prenotazioni!$C$2:$C$301,"&lt;="&amp;AB$3,Prenotazioni!$D$2:$D$301,"&gt;"&amp;AB$3))</f>
      </c>
      <c r="AC10" s="18">
        <f>IF(OR($A10="",AC$3=""),"",COUNTIFS(Prenotazioni!$A$2:$A$301,$A10,Prenotazioni!$C$2:$C$301,"&lt;="&amp;AC$3,Prenotazioni!$D$2:$D$301,"&gt;"&amp;AC$3))</f>
      </c>
      <c r="AD10" s="18">
        <f>IF(OR($A10="",AD$3=""),"",COUNTIFS(Prenotazioni!$A$2:$A$301,$A10,Prenotazioni!$C$2:$C$301,"&lt;="&amp;AD$3,Prenotazioni!$D$2:$D$301,"&gt;"&amp;AD$3))</f>
      </c>
      <c r="AE10" s="18">
        <f>IF(OR($A10="",AE$3=""),"",COUNTIFS(Prenotazioni!$A$2:$A$301,$A10,Prenotazioni!$C$2:$C$301,"&lt;="&amp;AE$3,Prenotazioni!$D$2:$D$301,"&gt;"&amp;AE$3))</f>
      </c>
      <c r="AF10" s="18">
        <f>IF(OR($A10="",AF$3=""),"",COUNTIFS(Prenotazioni!$A$2:$A$301,$A10,Prenotazioni!$C$2:$C$301,"&lt;="&amp;AF$3,Prenotazioni!$D$2:$D$301,"&gt;"&amp;AF$3))</f>
      </c>
    </row>
    <row r="11" spans="1:32" x14ac:dyDescent="0.25">
      <c r="A11" s="17">
        <f>IF(Camere!A9="","",Camere!A9)</f>
      </c>
      <c r="B11" s="18">
        <f>IF(OR($A11="",B$3=""),"",COUNTIFS(Prenotazioni!$A$2:$A$301,$A11,Prenotazioni!$C$2:$C$301,"&lt;="&amp;B$3,Prenotazioni!$D$2:$D$301,"&gt;"&amp;B$3))</f>
      </c>
      <c r="C11" s="18">
        <f>IF(OR($A11="",C$3=""),"",COUNTIFS(Prenotazioni!$A$2:$A$301,$A11,Prenotazioni!$C$2:$C$301,"&lt;="&amp;C$3,Prenotazioni!$D$2:$D$301,"&gt;"&amp;C$3))</f>
      </c>
      <c r="D11" s="18">
        <f>IF(OR($A11="",D$3=""),"",COUNTIFS(Prenotazioni!$A$2:$A$301,$A11,Prenotazioni!$C$2:$C$301,"&lt;="&amp;D$3,Prenotazioni!$D$2:$D$301,"&gt;"&amp;D$3))</f>
      </c>
      <c r="E11" s="18">
        <f>IF(OR($A11="",E$3=""),"",COUNTIFS(Prenotazioni!$A$2:$A$301,$A11,Prenotazioni!$C$2:$C$301,"&lt;="&amp;E$3,Prenotazioni!$D$2:$D$301,"&gt;"&amp;E$3))</f>
      </c>
      <c r="F11" s="18">
        <f>IF(OR($A11="",F$3=""),"",COUNTIFS(Prenotazioni!$A$2:$A$301,$A11,Prenotazioni!$C$2:$C$301,"&lt;="&amp;F$3,Prenotazioni!$D$2:$D$301,"&gt;"&amp;F$3))</f>
      </c>
      <c r="G11" s="18">
        <f>IF(OR($A11="",G$3=""),"",COUNTIFS(Prenotazioni!$A$2:$A$301,$A11,Prenotazioni!$C$2:$C$301,"&lt;="&amp;G$3,Prenotazioni!$D$2:$D$301,"&gt;"&amp;G$3))</f>
      </c>
      <c r="H11" s="18">
        <f>IF(OR($A11="",H$3=""),"",COUNTIFS(Prenotazioni!$A$2:$A$301,$A11,Prenotazioni!$C$2:$C$301,"&lt;="&amp;H$3,Prenotazioni!$D$2:$D$301,"&gt;"&amp;H$3))</f>
      </c>
      <c r="I11" s="18">
        <f>IF(OR($A11="",I$3=""),"",COUNTIFS(Prenotazioni!$A$2:$A$301,$A11,Prenotazioni!$C$2:$C$301,"&lt;="&amp;I$3,Prenotazioni!$D$2:$D$301,"&gt;"&amp;I$3))</f>
      </c>
      <c r="J11" s="18">
        <f>IF(OR($A11="",J$3=""),"",COUNTIFS(Prenotazioni!$A$2:$A$301,$A11,Prenotazioni!$C$2:$C$301,"&lt;="&amp;J$3,Prenotazioni!$D$2:$D$301,"&gt;"&amp;J$3))</f>
      </c>
      <c r="K11" s="18">
        <f>IF(OR($A11="",K$3=""),"",COUNTIFS(Prenotazioni!$A$2:$A$301,$A11,Prenotazioni!$C$2:$C$301,"&lt;="&amp;K$3,Prenotazioni!$D$2:$D$301,"&gt;"&amp;K$3))</f>
      </c>
      <c r="L11" s="18">
        <f>IF(OR($A11="",L$3=""),"",COUNTIFS(Prenotazioni!$A$2:$A$301,$A11,Prenotazioni!$C$2:$C$301,"&lt;="&amp;L$3,Prenotazioni!$D$2:$D$301,"&gt;"&amp;L$3))</f>
      </c>
      <c r="M11" s="18">
        <f>IF(OR($A11="",M$3=""),"",COUNTIFS(Prenotazioni!$A$2:$A$301,$A11,Prenotazioni!$C$2:$C$301,"&lt;="&amp;M$3,Prenotazioni!$D$2:$D$301,"&gt;"&amp;M$3))</f>
      </c>
      <c r="N11" s="18">
        <f>IF(OR($A11="",N$3=""),"",COUNTIFS(Prenotazioni!$A$2:$A$301,$A11,Prenotazioni!$C$2:$C$301,"&lt;="&amp;N$3,Prenotazioni!$D$2:$D$301,"&gt;"&amp;N$3))</f>
      </c>
      <c r="O11" s="18">
        <f>IF(OR($A11="",O$3=""),"",COUNTIFS(Prenotazioni!$A$2:$A$301,$A11,Prenotazioni!$C$2:$C$301,"&lt;="&amp;O$3,Prenotazioni!$D$2:$D$301,"&gt;"&amp;O$3))</f>
      </c>
      <c r="P11" s="18">
        <f>IF(OR($A11="",P$3=""),"",COUNTIFS(Prenotazioni!$A$2:$A$301,$A11,Prenotazioni!$C$2:$C$301,"&lt;="&amp;P$3,Prenotazioni!$D$2:$D$301,"&gt;"&amp;P$3))</f>
      </c>
      <c r="Q11" s="18">
        <f>IF(OR($A11="",Q$3=""),"",COUNTIFS(Prenotazioni!$A$2:$A$301,$A11,Prenotazioni!$C$2:$C$301,"&lt;="&amp;Q$3,Prenotazioni!$D$2:$D$301,"&gt;"&amp;Q$3))</f>
      </c>
      <c r="R11" s="18">
        <f>IF(OR($A11="",R$3=""),"",COUNTIFS(Prenotazioni!$A$2:$A$301,$A11,Prenotazioni!$C$2:$C$301,"&lt;="&amp;R$3,Prenotazioni!$D$2:$D$301,"&gt;"&amp;R$3))</f>
      </c>
      <c r="S11" s="18">
        <f>IF(OR($A11="",S$3=""),"",COUNTIFS(Prenotazioni!$A$2:$A$301,$A11,Prenotazioni!$C$2:$C$301,"&lt;="&amp;S$3,Prenotazioni!$D$2:$D$301,"&gt;"&amp;S$3))</f>
      </c>
      <c r="T11" s="18">
        <f>IF(OR($A11="",T$3=""),"",COUNTIFS(Prenotazioni!$A$2:$A$301,$A11,Prenotazioni!$C$2:$C$301,"&lt;="&amp;T$3,Prenotazioni!$D$2:$D$301,"&gt;"&amp;T$3))</f>
      </c>
      <c r="U11" s="18">
        <f>IF(OR($A11="",U$3=""),"",COUNTIFS(Prenotazioni!$A$2:$A$301,$A11,Prenotazioni!$C$2:$C$301,"&lt;="&amp;U$3,Prenotazioni!$D$2:$D$301,"&gt;"&amp;U$3))</f>
      </c>
      <c r="V11" s="18">
        <f>IF(OR($A11="",V$3=""),"",COUNTIFS(Prenotazioni!$A$2:$A$301,$A11,Prenotazioni!$C$2:$C$301,"&lt;="&amp;V$3,Prenotazioni!$D$2:$D$301,"&gt;"&amp;V$3))</f>
      </c>
      <c r="W11" s="18">
        <f>IF(OR($A11="",W$3=""),"",COUNTIFS(Prenotazioni!$A$2:$A$301,$A11,Prenotazioni!$C$2:$C$301,"&lt;="&amp;W$3,Prenotazioni!$D$2:$D$301,"&gt;"&amp;W$3))</f>
      </c>
      <c r="X11" s="18">
        <f>IF(OR($A11="",X$3=""),"",COUNTIFS(Prenotazioni!$A$2:$A$301,$A11,Prenotazioni!$C$2:$C$301,"&lt;="&amp;X$3,Prenotazioni!$D$2:$D$301,"&gt;"&amp;X$3))</f>
      </c>
      <c r="Y11" s="18">
        <f>IF(OR($A11="",Y$3=""),"",COUNTIFS(Prenotazioni!$A$2:$A$301,$A11,Prenotazioni!$C$2:$C$301,"&lt;="&amp;Y$3,Prenotazioni!$D$2:$D$301,"&gt;"&amp;Y$3))</f>
      </c>
      <c r="Z11" s="18">
        <f>IF(OR($A11="",Z$3=""),"",COUNTIFS(Prenotazioni!$A$2:$A$301,$A11,Prenotazioni!$C$2:$C$301,"&lt;="&amp;Z$3,Prenotazioni!$D$2:$D$301,"&gt;"&amp;Z$3))</f>
      </c>
      <c r="AA11" s="18">
        <f>IF(OR($A11="",AA$3=""),"",COUNTIFS(Prenotazioni!$A$2:$A$301,$A11,Prenotazioni!$C$2:$C$301,"&lt;="&amp;AA$3,Prenotazioni!$D$2:$D$301,"&gt;"&amp;AA$3))</f>
      </c>
      <c r="AB11" s="18">
        <f>IF(OR($A11="",AB$3=""),"",COUNTIFS(Prenotazioni!$A$2:$A$301,$A11,Prenotazioni!$C$2:$C$301,"&lt;="&amp;AB$3,Prenotazioni!$D$2:$D$301,"&gt;"&amp;AB$3))</f>
      </c>
      <c r="AC11" s="18">
        <f>IF(OR($A11="",AC$3=""),"",COUNTIFS(Prenotazioni!$A$2:$A$301,$A11,Prenotazioni!$C$2:$C$301,"&lt;="&amp;AC$3,Prenotazioni!$D$2:$D$301,"&gt;"&amp;AC$3))</f>
      </c>
      <c r="AD11" s="18">
        <f>IF(OR($A11="",AD$3=""),"",COUNTIFS(Prenotazioni!$A$2:$A$301,$A11,Prenotazioni!$C$2:$C$301,"&lt;="&amp;AD$3,Prenotazioni!$D$2:$D$301,"&gt;"&amp;AD$3))</f>
      </c>
      <c r="AE11" s="18">
        <f>IF(OR($A11="",AE$3=""),"",COUNTIFS(Prenotazioni!$A$2:$A$301,$A11,Prenotazioni!$C$2:$C$301,"&lt;="&amp;AE$3,Prenotazioni!$D$2:$D$301,"&gt;"&amp;AE$3))</f>
      </c>
      <c r="AF11" s="18">
        <f>IF(OR($A11="",AF$3=""),"",COUNTIFS(Prenotazioni!$A$2:$A$301,$A11,Prenotazioni!$C$2:$C$301,"&lt;="&amp;AF$3,Prenotazioni!$D$2:$D$301,"&gt;"&amp;AF$3))</f>
      </c>
    </row>
    <row r="12" spans="1:32" x14ac:dyDescent="0.25">
      <c r="A12" s="17">
        <f>IF(Camere!A10="","",Camere!A10)</f>
      </c>
      <c r="B12" s="18">
        <f>IF(OR($A12="",B$3=""),"",COUNTIFS(Prenotazioni!$A$2:$A$301,$A12,Prenotazioni!$C$2:$C$301,"&lt;="&amp;B$3,Prenotazioni!$D$2:$D$301,"&gt;"&amp;B$3))</f>
      </c>
      <c r="C12" s="18">
        <f>IF(OR($A12="",C$3=""),"",COUNTIFS(Prenotazioni!$A$2:$A$301,$A12,Prenotazioni!$C$2:$C$301,"&lt;="&amp;C$3,Prenotazioni!$D$2:$D$301,"&gt;"&amp;C$3))</f>
      </c>
      <c r="D12" s="18">
        <f>IF(OR($A12="",D$3=""),"",COUNTIFS(Prenotazioni!$A$2:$A$301,$A12,Prenotazioni!$C$2:$C$301,"&lt;="&amp;D$3,Prenotazioni!$D$2:$D$301,"&gt;"&amp;D$3))</f>
      </c>
      <c r="E12" s="18">
        <f>IF(OR($A12="",E$3=""),"",COUNTIFS(Prenotazioni!$A$2:$A$301,$A12,Prenotazioni!$C$2:$C$301,"&lt;="&amp;E$3,Prenotazioni!$D$2:$D$301,"&gt;"&amp;E$3))</f>
      </c>
      <c r="F12" s="18">
        <f>IF(OR($A12="",F$3=""),"",COUNTIFS(Prenotazioni!$A$2:$A$301,$A12,Prenotazioni!$C$2:$C$301,"&lt;="&amp;F$3,Prenotazioni!$D$2:$D$301,"&gt;"&amp;F$3))</f>
      </c>
      <c r="G12" s="18">
        <f>IF(OR($A12="",G$3=""),"",COUNTIFS(Prenotazioni!$A$2:$A$301,$A12,Prenotazioni!$C$2:$C$301,"&lt;="&amp;G$3,Prenotazioni!$D$2:$D$301,"&gt;"&amp;G$3))</f>
      </c>
      <c r="H12" s="18">
        <f>IF(OR($A12="",H$3=""),"",COUNTIFS(Prenotazioni!$A$2:$A$301,$A12,Prenotazioni!$C$2:$C$301,"&lt;="&amp;H$3,Prenotazioni!$D$2:$D$301,"&gt;"&amp;H$3))</f>
      </c>
      <c r="I12" s="18">
        <f>IF(OR($A12="",I$3=""),"",COUNTIFS(Prenotazioni!$A$2:$A$301,$A12,Prenotazioni!$C$2:$C$301,"&lt;="&amp;I$3,Prenotazioni!$D$2:$D$301,"&gt;"&amp;I$3))</f>
      </c>
      <c r="J12" s="18">
        <f>IF(OR($A12="",J$3=""),"",COUNTIFS(Prenotazioni!$A$2:$A$301,$A12,Prenotazioni!$C$2:$C$301,"&lt;="&amp;J$3,Prenotazioni!$D$2:$D$301,"&gt;"&amp;J$3))</f>
      </c>
      <c r="K12" s="18">
        <f>IF(OR($A12="",K$3=""),"",COUNTIFS(Prenotazioni!$A$2:$A$301,$A12,Prenotazioni!$C$2:$C$301,"&lt;="&amp;K$3,Prenotazioni!$D$2:$D$301,"&gt;"&amp;K$3))</f>
      </c>
      <c r="L12" s="18">
        <f>IF(OR($A12="",L$3=""),"",COUNTIFS(Prenotazioni!$A$2:$A$301,$A12,Prenotazioni!$C$2:$C$301,"&lt;="&amp;L$3,Prenotazioni!$D$2:$D$301,"&gt;"&amp;L$3))</f>
      </c>
      <c r="M12" s="18">
        <f>IF(OR($A12="",M$3=""),"",COUNTIFS(Prenotazioni!$A$2:$A$301,$A12,Prenotazioni!$C$2:$C$301,"&lt;="&amp;M$3,Prenotazioni!$D$2:$D$301,"&gt;"&amp;M$3))</f>
      </c>
      <c r="N12" s="18">
        <f>IF(OR($A12="",N$3=""),"",COUNTIFS(Prenotazioni!$A$2:$A$301,$A12,Prenotazioni!$C$2:$C$301,"&lt;="&amp;N$3,Prenotazioni!$D$2:$D$301,"&gt;"&amp;N$3))</f>
      </c>
      <c r="O12" s="18">
        <f>IF(OR($A12="",O$3=""),"",COUNTIFS(Prenotazioni!$A$2:$A$301,$A12,Prenotazioni!$C$2:$C$301,"&lt;="&amp;O$3,Prenotazioni!$D$2:$D$301,"&gt;"&amp;O$3))</f>
      </c>
      <c r="P12" s="18">
        <f>IF(OR($A12="",P$3=""),"",COUNTIFS(Prenotazioni!$A$2:$A$301,$A12,Prenotazioni!$C$2:$C$301,"&lt;="&amp;P$3,Prenotazioni!$D$2:$D$301,"&gt;"&amp;P$3))</f>
      </c>
      <c r="Q12" s="18">
        <f>IF(OR($A12="",Q$3=""),"",COUNTIFS(Prenotazioni!$A$2:$A$301,$A12,Prenotazioni!$C$2:$C$301,"&lt;="&amp;Q$3,Prenotazioni!$D$2:$D$301,"&gt;"&amp;Q$3))</f>
      </c>
      <c r="R12" s="18">
        <f>IF(OR($A12="",R$3=""),"",COUNTIFS(Prenotazioni!$A$2:$A$301,$A12,Prenotazioni!$C$2:$C$301,"&lt;="&amp;R$3,Prenotazioni!$D$2:$D$301,"&gt;"&amp;R$3))</f>
      </c>
      <c r="S12" s="18">
        <f>IF(OR($A12="",S$3=""),"",COUNTIFS(Prenotazioni!$A$2:$A$301,$A12,Prenotazioni!$C$2:$C$301,"&lt;="&amp;S$3,Prenotazioni!$D$2:$D$301,"&gt;"&amp;S$3))</f>
      </c>
      <c r="T12" s="18">
        <f>IF(OR($A12="",T$3=""),"",COUNTIFS(Prenotazioni!$A$2:$A$301,$A12,Prenotazioni!$C$2:$C$301,"&lt;="&amp;T$3,Prenotazioni!$D$2:$D$301,"&gt;"&amp;T$3))</f>
      </c>
      <c r="U12" s="18">
        <f>IF(OR($A12="",U$3=""),"",COUNTIFS(Prenotazioni!$A$2:$A$301,$A12,Prenotazioni!$C$2:$C$301,"&lt;="&amp;U$3,Prenotazioni!$D$2:$D$301,"&gt;"&amp;U$3))</f>
      </c>
      <c r="V12" s="18">
        <f>IF(OR($A12="",V$3=""),"",COUNTIFS(Prenotazioni!$A$2:$A$301,$A12,Prenotazioni!$C$2:$C$301,"&lt;="&amp;V$3,Prenotazioni!$D$2:$D$301,"&gt;"&amp;V$3))</f>
      </c>
      <c r="W12" s="18">
        <f>IF(OR($A12="",W$3=""),"",COUNTIFS(Prenotazioni!$A$2:$A$301,$A12,Prenotazioni!$C$2:$C$301,"&lt;="&amp;W$3,Prenotazioni!$D$2:$D$301,"&gt;"&amp;W$3))</f>
      </c>
      <c r="X12" s="18">
        <f>IF(OR($A12="",X$3=""),"",COUNTIFS(Prenotazioni!$A$2:$A$301,$A12,Prenotazioni!$C$2:$C$301,"&lt;="&amp;X$3,Prenotazioni!$D$2:$D$301,"&gt;"&amp;X$3))</f>
      </c>
      <c r="Y12" s="18">
        <f>IF(OR($A12="",Y$3=""),"",COUNTIFS(Prenotazioni!$A$2:$A$301,$A12,Prenotazioni!$C$2:$C$301,"&lt;="&amp;Y$3,Prenotazioni!$D$2:$D$301,"&gt;"&amp;Y$3))</f>
      </c>
      <c r="Z12" s="18">
        <f>IF(OR($A12="",Z$3=""),"",COUNTIFS(Prenotazioni!$A$2:$A$301,$A12,Prenotazioni!$C$2:$C$301,"&lt;="&amp;Z$3,Prenotazioni!$D$2:$D$301,"&gt;"&amp;Z$3))</f>
      </c>
      <c r="AA12" s="18">
        <f>IF(OR($A12="",AA$3=""),"",COUNTIFS(Prenotazioni!$A$2:$A$301,$A12,Prenotazioni!$C$2:$C$301,"&lt;="&amp;AA$3,Prenotazioni!$D$2:$D$301,"&gt;"&amp;AA$3))</f>
      </c>
      <c r="AB12" s="18">
        <f>IF(OR($A12="",AB$3=""),"",COUNTIFS(Prenotazioni!$A$2:$A$301,$A12,Prenotazioni!$C$2:$C$301,"&lt;="&amp;AB$3,Prenotazioni!$D$2:$D$301,"&gt;"&amp;AB$3))</f>
      </c>
      <c r="AC12" s="18">
        <f>IF(OR($A12="",AC$3=""),"",COUNTIFS(Prenotazioni!$A$2:$A$301,$A12,Prenotazioni!$C$2:$C$301,"&lt;="&amp;AC$3,Prenotazioni!$D$2:$D$301,"&gt;"&amp;AC$3))</f>
      </c>
      <c r="AD12" s="18">
        <f>IF(OR($A12="",AD$3=""),"",COUNTIFS(Prenotazioni!$A$2:$A$301,$A12,Prenotazioni!$C$2:$C$301,"&lt;="&amp;AD$3,Prenotazioni!$D$2:$D$301,"&gt;"&amp;AD$3))</f>
      </c>
      <c r="AE12" s="18">
        <f>IF(OR($A12="",AE$3=""),"",COUNTIFS(Prenotazioni!$A$2:$A$301,$A12,Prenotazioni!$C$2:$C$301,"&lt;="&amp;AE$3,Prenotazioni!$D$2:$D$301,"&gt;"&amp;AE$3))</f>
      </c>
      <c r="AF12" s="18">
        <f>IF(OR($A12="",AF$3=""),"",COUNTIFS(Prenotazioni!$A$2:$A$301,$A12,Prenotazioni!$C$2:$C$301,"&lt;="&amp;AF$3,Prenotazioni!$D$2:$D$301,"&gt;"&amp;AF$3))</f>
      </c>
    </row>
    <row r="13" spans="1:32" x14ac:dyDescent="0.25">
      <c r="A13" s="17">
        <f>IF(Camere!A11="","",Camere!A11)</f>
      </c>
      <c r="B13" s="18">
        <f>IF(OR($A13="",B$3=""),"",COUNTIFS(Prenotazioni!$A$2:$A$301,$A13,Prenotazioni!$C$2:$C$301,"&lt;="&amp;B$3,Prenotazioni!$D$2:$D$301,"&gt;"&amp;B$3))</f>
      </c>
      <c r="C13" s="18">
        <f>IF(OR($A13="",C$3=""),"",COUNTIFS(Prenotazioni!$A$2:$A$301,$A13,Prenotazioni!$C$2:$C$301,"&lt;="&amp;C$3,Prenotazioni!$D$2:$D$301,"&gt;"&amp;C$3))</f>
      </c>
      <c r="D13" s="18">
        <f>IF(OR($A13="",D$3=""),"",COUNTIFS(Prenotazioni!$A$2:$A$301,$A13,Prenotazioni!$C$2:$C$301,"&lt;="&amp;D$3,Prenotazioni!$D$2:$D$301,"&gt;"&amp;D$3))</f>
      </c>
      <c r="E13" s="18">
        <f>IF(OR($A13="",E$3=""),"",COUNTIFS(Prenotazioni!$A$2:$A$301,$A13,Prenotazioni!$C$2:$C$301,"&lt;="&amp;E$3,Prenotazioni!$D$2:$D$301,"&gt;"&amp;E$3))</f>
      </c>
      <c r="F13" s="18">
        <f>IF(OR($A13="",F$3=""),"",COUNTIFS(Prenotazioni!$A$2:$A$301,$A13,Prenotazioni!$C$2:$C$301,"&lt;="&amp;F$3,Prenotazioni!$D$2:$D$301,"&gt;"&amp;F$3))</f>
      </c>
      <c r="G13" s="18">
        <f>IF(OR($A13="",G$3=""),"",COUNTIFS(Prenotazioni!$A$2:$A$301,$A13,Prenotazioni!$C$2:$C$301,"&lt;="&amp;G$3,Prenotazioni!$D$2:$D$301,"&gt;"&amp;G$3))</f>
      </c>
      <c r="H13" s="18">
        <f>IF(OR($A13="",H$3=""),"",COUNTIFS(Prenotazioni!$A$2:$A$301,$A13,Prenotazioni!$C$2:$C$301,"&lt;="&amp;H$3,Prenotazioni!$D$2:$D$301,"&gt;"&amp;H$3))</f>
      </c>
      <c r="I13" s="18">
        <f>IF(OR($A13="",I$3=""),"",COUNTIFS(Prenotazioni!$A$2:$A$301,$A13,Prenotazioni!$C$2:$C$301,"&lt;="&amp;I$3,Prenotazioni!$D$2:$D$301,"&gt;"&amp;I$3))</f>
      </c>
      <c r="J13" s="18">
        <f>IF(OR($A13="",J$3=""),"",COUNTIFS(Prenotazioni!$A$2:$A$301,$A13,Prenotazioni!$C$2:$C$301,"&lt;="&amp;J$3,Prenotazioni!$D$2:$D$301,"&gt;"&amp;J$3))</f>
      </c>
      <c r="K13" s="18">
        <f>IF(OR($A13="",K$3=""),"",COUNTIFS(Prenotazioni!$A$2:$A$301,$A13,Prenotazioni!$C$2:$C$301,"&lt;="&amp;K$3,Prenotazioni!$D$2:$D$301,"&gt;"&amp;K$3))</f>
      </c>
      <c r="L13" s="18">
        <f>IF(OR($A13="",L$3=""),"",COUNTIFS(Prenotazioni!$A$2:$A$301,$A13,Prenotazioni!$C$2:$C$301,"&lt;="&amp;L$3,Prenotazioni!$D$2:$D$301,"&gt;"&amp;L$3))</f>
      </c>
      <c r="M13" s="18">
        <f>IF(OR($A13="",M$3=""),"",COUNTIFS(Prenotazioni!$A$2:$A$301,$A13,Prenotazioni!$C$2:$C$301,"&lt;="&amp;M$3,Prenotazioni!$D$2:$D$301,"&gt;"&amp;M$3))</f>
      </c>
      <c r="N13" s="18">
        <f>IF(OR($A13="",N$3=""),"",COUNTIFS(Prenotazioni!$A$2:$A$301,$A13,Prenotazioni!$C$2:$C$301,"&lt;="&amp;N$3,Prenotazioni!$D$2:$D$301,"&gt;"&amp;N$3))</f>
      </c>
      <c r="O13" s="18">
        <f>IF(OR($A13="",O$3=""),"",COUNTIFS(Prenotazioni!$A$2:$A$301,$A13,Prenotazioni!$C$2:$C$301,"&lt;="&amp;O$3,Prenotazioni!$D$2:$D$301,"&gt;"&amp;O$3))</f>
      </c>
      <c r="P13" s="18">
        <f>IF(OR($A13="",P$3=""),"",COUNTIFS(Prenotazioni!$A$2:$A$301,$A13,Prenotazioni!$C$2:$C$301,"&lt;="&amp;P$3,Prenotazioni!$D$2:$D$301,"&gt;"&amp;P$3))</f>
      </c>
      <c r="Q13" s="18">
        <f>IF(OR($A13="",Q$3=""),"",COUNTIFS(Prenotazioni!$A$2:$A$301,$A13,Prenotazioni!$C$2:$C$301,"&lt;="&amp;Q$3,Prenotazioni!$D$2:$D$301,"&gt;"&amp;Q$3))</f>
      </c>
      <c r="R13" s="18">
        <f>IF(OR($A13="",R$3=""),"",COUNTIFS(Prenotazioni!$A$2:$A$301,$A13,Prenotazioni!$C$2:$C$301,"&lt;="&amp;R$3,Prenotazioni!$D$2:$D$301,"&gt;"&amp;R$3))</f>
      </c>
      <c r="S13" s="18">
        <f>IF(OR($A13="",S$3=""),"",COUNTIFS(Prenotazioni!$A$2:$A$301,$A13,Prenotazioni!$C$2:$C$301,"&lt;="&amp;S$3,Prenotazioni!$D$2:$D$301,"&gt;"&amp;S$3))</f>
      </c>
      <c r="T13" s="18">
        <f>IF(OR($A13="",T$3=""),"",COUNTIFS(Prenotazioni!$A$2:$A$301,$A13,Prenotazioni!$C$2:$C$301,"&lt;="&amp;T$3,Prenotazioni!$D$2:$D$301,"&gt;"&amp;T$3))</f>
      </c>
      <c r="U13" s="18">
        <f>IF(OR($A13="",U$3=""),"",COUNTIFS(Prenotazioni!$A$2:$A$301,$A13,Prenotazioni!$C$2:$C$301,"&lt;="&amp;U$3,Prenotazioni!$D$2:$D$301,"&gt;"&amp;U$3))</f>
      </c>
      <c r="V13" s="18">
        <f>IF(OR($A13="",V$3=""),"",COUNTIFS(Prenotazioni!$A$2:$A$301,$A13,Prenotazioni!$C$2:$C$301,"&lt;="&amp;V$3,Prenotazioni!$D$2:$D$301,"&gt;"&amp;V$3))</f>
      </c>
      <c r="W13" s="18">
        <f>IF(OR($A13="",W$3=""),"",COUNTIFS(Prenotazioni!$A$2:$A$301,$A13,Prenotazioni!$C$2:$C$301,"&lt;="&amp;W$3,Prenotazioni!$D$2:$D$301,"&gt;"&amp;W$3))</f>
      </c>
      <c r="X13" s="18">
        <f>IF(OR($A13="",X$3=""),"",COUNTIFS(Prenotazioni!$A$2:$A$301,$A13,Prenotazioni!$C$2:$C$301,"&lt;="&amp;X$3,Prenotazioni!$D$2:$D$301,"&gt;"&amp;X$3))</f>
      </c>
      <c r="Y13" s="18">
        <f>IF(OR($A13="",Y$3=""),"",COUNTIFS(Prenotazioni!$A$2:$A$301,$A13,Prenotazioni!$C$2:$C$301,"&lt;="&amp;Y$3,Prenotazioni!$D$2:$D$301,"&gt;"&amp;Y$3))</f>
      </c>
      <c r="Z13" s="18">
        <f>IF(OR($A13="",Z$3=""),"",COUNTIFS(Prenotazioni!$A$2:$A$301,$A13,Prenotazioni!$C$2:$C$301,"&lt;="&amp;Z$3,Prenotazioni!$D$2:$D$301,"&gt;"&amp;Z$3))</f>
      </c>
      <c r="AA13" s="18">
        <f>IF(OR($A13="",AA$3=""),"",COUNTIFS(Prenotazioni!$A$2:$A$301,$A13,Prenotazioni!$C$2:$C$301,"&lt;="&amp;AA$3,Prenotazioni!$D$2:$D$301,"&gt;"&amp;AA$3))</f>
      </c>
      <c r="AB13" s="18">
        <f>IF(OR($A13="",AB$3=""),"",COUNTIFS(Prenotazioni!$A$2:$A$301,$A13,Prenotazioni!$C$2:$C$301,"&lt;="&amp;AB$3,Prenotazioni!$D$2:$D$301,"&gt;"&amp;AB$3))</f>
      </c>
      <c r="AC13" s="18">
        <f>IF(OR($A13="",AC$3=""),"",COUNTIFS(Prenotazioni!$A$2:$A$301,$A13,Prenotazioni!$C$2:$C$301,"&lt;="&amp;AC$3,Prenotazioni!$D$2:$D$301,"&gt;"&amp;AC$3))</f>
      </c>
      <c r="AD13" s="18">
        <f>IF(OR($A13="",AD$3=""),"",COUNTIFS(Prenotazioni!$A$2:$A$301,$A13,Prenotazioni!$C$2:$C$301,"&lt;="&amp;AD$3,Prenotazioni!$D$2:$D$301,"&gt;"&amp;AD$3))</f>
      </c>
      <c r="AE13" s="18">
        <f>IF(OR($A13="",AE$3=""),"",COUNTIFS(Prenotazioni!$A$2:$A$301,$A13,Prenotazioni!$C$2:$C$301,"&lt;="&amp;AE$3,Prenotazioni!$D$2:$D$301,"&gt;"&amp;AE$3))</f>
      </c>
      <c r="AF13" s="18">
        <f>IF(OR($A13="",AF$3=""),"",COUNTIFS(Prenotazioni!$A$2:$A$301,$A13,Prenotazioni!$C$2:$C$301,"&lt;="&amp;AF$3,Prenotazioni!$D$2:$D$301,"&gt;"&amp;AF$3))</f>
      </c>
    </row>
    <row r="14" spans="1:32" x14ac:dyDescent="0.25">
      <c r="A14" s="17">
        <f>IF(Camere!A12="","",Camere!A12)</f>
      </c>
      <c r="B14" s="18">
        <f>IF(OR($A14="",B$3=""),"",COUNTIFS(Prenotazioni!$A$2:$A$301,$A14,Prenotazioni!$C$2:$C$301,"&lt;="&amp;B$3,Prenotazioni!$D$2:$D$301,"&gt;"&amp;B$3))</f>
      </c>
      <c r="C14" s="18">
        <f>IF(OR($A14="",C$3=""),"",COUNTIFS(Prenotazioni!$A$2:$A$301,$A14,Prenotazioni!$C$2:$C$301,"&lt;="&amp;C$3,Prenotazioni!$D$2:$D$301,"&gt;"&amp;C$3))</f>
      </c>
      <c r="D14" s="18">
        <f>IF(OR($A14="",D$3=""),"",COUNTIFS(Prenotazioni!$A$2:$A$301,$A14,Prenotazioni!$C$2:$C$301,"&lt;="&amp;D$3,Prenotazioni!$D$2:$D$301,"&gt;"&amp;D$3))</f>
      </c>
      <c r="E14" s="18">
        <f>IF(OR($A14="",E$3=""),"",COUNTIFS(Prenotazioni!$A$2:$A$301,$A14,Prenotazioni!$C$2:$C$301,"&lt;="&amp;E$3,Prenotazioni!$D$2:$D$301,"&gt;"&amp;E$3))</f>
      </c>
      <c r="F14" s="18">
        <f>IF(OR($A14="",F$3=""),"",COUNTIFS(Prenotazioni!$A$2:$A$301,$A14,Prenotazioni!$C$2:$C$301,"&lt;="&amp;F$3,Prenotazioni!$D$2:$D$301,"&gt;"&amp;F$3))</f>
      </c>
      <c r="G14" s="18">
        <f>IF(OR($A14="",G$3=""),"",COUNTIFS(Prenotazioni!$A$2:$A$301,$A14,Prenotazioni!$C$2:$C$301,"&lt;="&amp;G$3,Prenotazioni!$D$2:$D$301,"&gt;"&amp;G$3))</f>
      </c>
      <c r="H14" s="18">
        <f>IF(OR($A14="",H$3=""),"",COUNTIFS(Prenotazioni!$A$2:$A$301,$A14,Prenotazioni!$C$2:$C$301,"&lt;="&amp;H$3,Prenotazioni!$D$2:$D$301,"&gt;"&amp;H$3))</f>
      </c>
      <c r="I14" s="18">
        <f>IF(OR($A14="",I$3=""),"",COUNTIFS(Prenotazioni!$A$2:$A$301,$A14,Prenotazioni!$C$2:$C$301,"&lt;="&amp;I$3,Prenotazioni!$D$2:$D$301,"&gt;"&amp;I$3))</f>
      </c>
      <c r="J14" s="18">
        <f>IF(OR($A14="",J$3=""),"",COUNTIFS(Prenotazioni!$A$2:$A$301,$A14,Prenotazioni!$C$2:$C$301,"&lt;="&amp;J$3,Prenotazioni!$D$2:$D$301,"&gt;"&amp;J$3))</f>
      </c>
      <c r="K14" s="18">
        <f>IF(OR($A14="",K$3=""),"",COUNTIFS(Prenotazioni!$A$2:$A$301,$A14,Prenotazioni!$C$2:$C$301,"&lt;="&amp;K$3,Prenotazioni!$D$2:$D$301,"&gt;"&amp;K$3))</f>
      </c>
      <c r="L14" s="18">
        <f>IF(OR($A14="",L$3=""),"",COUNTIFS(Prenotazioni!$A$2:$A$301,$A14,Prenotazioni!$C$2:$C$301,"&lt;="&amp;L$3,Prenotazioni!$D$2:$D$301,"&gt;"&amp;L$3))</f>
      </c>
      <c r="M14" s="18">
        <f>IF(OR($A14="",M$3=""),"",COUNTIFS(Prenotazioni!$A$2:$A$301,$A14,Prenotazioni!$C$2:$C$301,"&lt;="&amp;M$3,Prenotazioni!$D$2:$D$301,"&gt;"&amp;M$3))</f>
      </c>
      <c r="N14" s="18">
        <f>IF(OR($A14="",N$3=""),"",COUNTIFS(Prenotazioni!$A$2:$A$301,$A14,Prenotazioni!$C$2:$C$301,"&lt;="&amp;N$3,Prenotazioni!$D$2:$D$301,"&gt;"&amp;N$3))</f>
      </c>
      <c r="O14" s="18">
        <f>IF(OR($A14="",O$3=""),"",COUNTIFS(Prenotazioni!$A$2:$A$301,$A14,Prenotazioni!$C$2:$C$301,"&lt;="&amp;O$3,Prenotazioni!$D$2:$D$301,"&gt;"&amp;O$3))</f>
      </c>
      <c r="P14" s="18">
        <f>IF(OR($A14="",P$3=""),"",COUNTIFS(Prenotazioni!$A$2:$A$301,$A14,Prenotazioni!$C$2:$C$301,"&lt;="&amp;P$3,Prenotazioni!$D$2:$D$301,"&gt;"&amp;P$3))</f>
      </c>
      <c r="Q14" s="18">
        <f>IF(OR($A14="",Q$3=""),"",COUNTIFS(Prenotazioni!$A$2:$A$301,$A14,Prenotazioni!$C$2:$C$301,"&lt;="&amp;Q$3,Prenotazioni!$D$2:$D$301,"&gt;"&amp;Q$3))</f>
      </c>
      <c r="R14" s="18">
        <f>IF(OR($A14="",R$3=""),"",COUNTIFS(Prenotazioni!$A$2:$A$301,$A14,Prenotazioni!$C$2:$C$301,"&lt;="&amp;R$3,Prenotazioni!$D$2:$D$301,"&gt;"&amp;R$3))</f>
      </c>
      <c r="S14" s="18">
        <f>IF(OR($A14="",S$3=""),"",COUNTIFS(Prenotazioni!$A$2:$A$301,$A14,Prenotazioni!$C$2:$C$301,"&lt;="&amp;S$3,Prenotazioni!$D$2:$D$301,"&gt;"&amp;S$3))</f>
      </c>
      <c r="T14" s="18">
        <f>IF(OR($A14="",T$3=""),"",COUNTIFS(Prenotazioni!$A$2:$A$301,$A14,Prenotazioni!$C$2:$C$301,"&lt;="&amp;T$3,Prenotazioni!$D$2:$D$301,"&gt;"&amp;T$3))</f>
      </c>
      <c r="U14" s="18">
        <f>IF(OR($A14="",U$3=""),"",COUNTIFS(Prenotazioni!$A$2:$A$301,$A14,Prenotazioni!$C$2:$C$301,"&lt;="&amp;U$3,Prenotazioni!$D$2:$D$301,"&gt;"&amp;U$3))</f>
      </c>
      <c r="V14" s="18">
        <f>IF(OR($A14="",V$3=""),"",COUNTIFS(Prenotazioni!$A$2:$A$301,$A14,Prenotazioni!$C$2:$C$301,"&lt;="&amp;V$3,Prenotazioni!$D$2:$D$301,"&gt;"&amp;V$3))</f>
      </c>
      <c r="W14" s="18">
        <f>IF(OR($A14="",W$3=""),"",COUNTIFS(Prenotazioni!$A$2:$A$301,$A14,Prenotazioni!$C$2:$C$301,"&lt;="&amp;W$3,Prenotazioni!$D$2:$D$301,"&gt;"&amp;W$3))</f>
      </c>
      <c r="X14" s="18">
        <f>IF(OR($A14="",X$3=""),"",COUNTIFS(Prenotazioni!$A$2:$A$301,$A14,Prenotazioni!$C$2:$C$301,"&lt;="&amp;X$3,Prenotazioni!$D$2:$D$301,"&gt;"&amp;X$3))</f>
      </c>
      <c r="Y14" s="18">
        <f>IF(OR($A14="",Y$3=""),"",COUNTIFS(Prenotazioni!$A$2:$A$301,$A14,Prenotazioni!$C$2:$C$301,"&lt;="&amp;Y$3,Prenotazioni!$D$2:$D$301,"&gt;"&amp;Y$3))</f>
      </c>
      <c r="Z14" s="18">
        <f>IF(OR($A14="",Z$3=""),"",COUNTIFS(Prenotazioni!$A$2:$A$301,$A14,Prenotazioni!$C$2:$C$301,"&lt;="&amp;Z$3,Prenotazioni!$D$2:$D$301,"&gt;"&amp;Z$3))</f>
      </c>
      <c r="AA14" s="18">
        <f>IF(OR($A14="",AA$3=""),"",COUNTIFS(Prenotazioni!$A$2:$A$301,$A14,Prenotazioni!$C$2:$C$301,"&lt;="&amp;AA$3,Prenotazioni!$D$2:$D$301,"&gt;"&amp;AA$3))</f>
      </c>
      <c r="AB14" s="18">
        <f>IF(OR($A14="",AB$3=""),"",COUNTIFS(Prenotazioni!$A$2:$A$301,$A14,Prenotazioni!$C$2:$C$301,"&lt;="&amp;AB$3,Prenotazioni!$D$2:$D$301,"&gt;"&amp;AB$3))</f>
      </c>
      <c r="AC14" s="18">
        <f>IF(OR($A14="",AC$3=""),"",COUNTIFS(Prenotazioni!$A$2:$A$301,$A14,Prenotazioni!$C$2:$C$301,"&lt;="&amp;AC$3,Prenotazioni!$D$2:$D$301,"&gt;"&amp;AC$3))</f>
      </c>
      <c r="AD14" s="18">
        <f>IF(OR($A14="",AD$3=""),"",COUNTIFS(Prenotazioni!$A$2:$A$301,$A14,Prenotazioni!$C$2:$C$301,"&lt;="&amp;AD$3,Prenotazioni!$D$2:$D$301,"&gt;"&amp;AD$3))</f>
      </c>
      <c r="AE14" s="18">
        <f>IF(OR($A14="",AE$3=""),"",COUNTIFS(Prenotazioni!$A$2:$A$301,$A14,Prenotazioni!$C$2:$C$301,"&lt;="&amp;AE$3,Prenotazioni!$D$2:$D$301,"&gt;"&amp;AE$3))</f>
      </c>
      <c r="AF14" s="18">
        <f>IF(OR($A14="",AF$3=""),"",COUNTIFS(Prenotazioni!$A$2:$A$301,$A14,Prenotazioni!$C$2:$C$301,"&lt;="&amp;AF$3,Prenotazioni!$D$2:$D$301,"&gt;"&amp;AF$3))</f>
      </c>
    </row>
    <row r="15" spans="1:32" x14ac:dyDescent="0.25">
      <c r="A15" s="17">
        <f>IF(Camere!A13="","",Camere!A13)</f>
      </c>
      <c r="B15" s="18">
        <f>IF(OR($A15="",B$3=""),"",COUNTIFS(Prenotazioni!$A$2:$A$301,$A15,Prenotazioni!$C$2:$C$301,"&lt;="&amp;B$3,Prenotazioni!$D$2:$D$301,"&gt;"&amp;B$3))</f>
      </c>
      <c r="C15" s="18">
        <f>IF(OR($A15="",C$3=""),"",COUNTIFS(Prenotazioni!$A$2:$A$301,$A15,Prenotazioni!$C$2:$C$301,"&lt;="&amp;C$3,Prenotazioni!$D$2:$D$301,"&gt;"&amp;C$3))</f>
      </c>
      <c r="D15" s="18">
        <f>IF(OR($A15="",D$3=""),"",COUNTIFS(Prenotazioni!$A$2:$A$301,$A15,Prenotazioni!$C$2:$C$301,"&lt;="&amp;D$3,Prenotazioni!$D$2:$D$301,"&gt;"&amp;D$3))</f>
      </c>
      <c r="E15" s="18">
        <f>IF(OR($A15="",E$3=""),"",COUNTIFS(Prenotazioni!$A$2:$A$301,$A15,Prenotazioni!$C$2:$C$301,"&lt;="&amp;E$3,Prenotazioni!$D$2:$D$301,"&gt;"&amp;E$3))</f>
      </c>
      <c r="F15" s="18">
        <f>IF(OR($A15="",F$3=""),"",COUNTIFS(Prenotazioni!$A$2:$A$301,$A15,Prenotazioni!$C$2:$C$301,"&lt;="&amp;F$3,Prenotazioni!$D$2:$D$301,"&gt;"&amp;F$3))</f>
      </c>
      <c r="G15" s="18">
        <f>IF(OR($A15="",G$3=""),"",COUNTIFS(Prenotazioni!$A$2:$A$301,$A15,Prenotazioni!$C$2:$C$301,"&lt;="&amp;G$3,Prenotazioni!$D$2:$D$301,"&gt;"&amp;G$3))</f>
      </c>
      <c r="H15" s="18">
        <f>IF(OR($A15="",H$3=""),"",COUNTIFS(Prenotazioni!$A$2:$A$301,$A15,Prenotazioni!$C$2:$C$301,"&lt;="&amp;H$3,Prenotazioni!$D$2:$D$301,"&gt;"&amp;H$3))</f>
      </c>
      <c r="I15" s="18">
        <f>IF(OR($A15="",I$3=""),"",COUNTIFS(Prenotazioni!$A$2:$A$301,$A15,Prenotazioni!$C$2:$C$301,"&lt;="&amp;I$3,Prenotazioni!$D$2:$D$301,"&gt;"&amp;I$3))</f>
      </c>
      <c r="J15" s="18">
        <f>IF(OR($A15="",J$3=""),"",COUNTIFS(Prenotazioni!$A$2:$A$301,$A15,Prenotazioni!$C$2:$C$301,"&lt;="&amp;J$3,Prenotazioni!$D$2:$D$301,"&gt;"&amp;J$3))</f>
      </c>
      <c r="K15" s="18">
        <f>IF(OR($A15="",K$3=""),"",COUNTIFS(Prenotazioni!$A$2:$A$301,$A15,Prenotazioni!$C$2:$C$301,"&lt;="&amp;K$3,Prenotazioni!$D$2:$D$301,"&gt;"&amp;K$3))</f>
      </c>
      <c r="L15" s="18">
        <f>IF(OR($A15="",L$3=""),"",COUNTIFS(Prenotazioni!$A$2:$A$301,$A15,Prenotazioni!$C$2:$C$301,"&lt;="&amp;L$3,Prenotazioni!$D$2:$D$301,"&gt;"&amp;L$3))</f>
      </c>
      <c r="M15" s="18">
        <f>IF(OR($A15="",M$3=""),"",COUNTIFS(Prenotazioni!$A$2:$A$301,$A15,Prenotazioni!$C$2:$C$301,"&lt;="&amp;M$3,Prenotazioni!$D$2:$D$301,"&gt;"&amp;M$3))</f>
      </c>
      <c r="N15" s="18">
        <f>IF(OR($A15="",N$3=""),"",COUNTIFS(Prenotazioni!$A$2:$A$301,$A15,Prenotazioni!$C$2:$C$301,"&lt;="&amp;N$3,Prenotazioni!$D$2:$D$301,"&gt;"&amp;N$3))</f>
      </c>
      <c r="O15" s="18">
        <f>IF(OR($A15="",O$3=""),"",COUNTIFS(Prenotazioni!$A$2:$A$301,$A15,Prenotazioni!$C$2:$C$301,"&lt;="&amp;O$3,Prenotazioni!$D$2:$D$301,"&gt;"&amp;O$3))</f>
      </c>
      <c r="P15" s="18">
        <f>IF(OR($A15="",P$3=""),"",COUNTIFS(Prenotazioni!$A$2:$A$301,$A15,Prenotazioni!$C$2:$C$301,"&lt;="&amp;P$3,Prenotazioni!$D$2:$D$301,"&gt;"&amp;P$3))</f>
      </c>
      <c r="Q15" s="18">
        <f>IF(OR($A15="",Q$3=""),"",COUNTIFS(Prenotazioni!$A$2:$A$301,$A15,Prenotazioni!$C$2:$C$301,"&lt;="&amp;Q$3,Prenotazioni!$D$2:$D$301,"&gt;"&amp;Q$3))</f>
      </c>
      <c r="R15" s="18">
        <f>IF(OR($A15="",R$3=""),"",COUNTIFS(Prenotazioni!$A$2:$A$301,$A15,Prenotazioni!$C$2:$C$301,"&lt;="&amp;R$3,Prenotazioni!$D$2:$D$301,"&gt;"&amp;R$3))</f>
      </c>
      <c r="S15" s="18">
        <f>IF(OR($A15="",S$3=""),"",COUNTIFS(Prenotazioni!$A$2:$A$301,$A15,Prenotazioni!$C$2:$C$301,"&lt;="&amp;S$3,Prenotazioni!$D$2:$D$301,"&gt;"&amp;S$3))</f>
      </c>
      <c r="T15" s="18">
        <f>IF(OR($A15="",T$3=""),"",COUNTIFS(Prenotazioni!$A$2:$A$301,$A15,Prenotazioni!$C$2:$C$301,"&lt;="&amp;T$3,Prenotazioni!$D$2:$D$301,"&gt;"&amp;T$3))</f>
      </c>
      <c r="U15" s="18">
        <f>IF(OR($A15="",U$3=""),"",COUNTIFS(Prenotazioni!$A$2:$A$301,$A15,Prenotazioni!$C$2:$C$301,"&lt;="&amp;U$3,Prenotazioni!$D$2:$D$301,"&gt;"&amp;U$3))</f>
      </c>
      <c r="V15" s="18">
        <f>IF(OR($A15="",V$3=""),"",COUNTIFS(Prenotazioni!$A$2:$A$301,$A15,Prenotazioni!$C$2:$C$301,"&lt;="&amp;V$3,Prenotazioni!$D$2:$D$301,"&gt;"&amp;V$3))</f>
      </c>
      <c r="W15" s="18">
        <f>IF(OR($A15="",W$3=""),"",COUNTIFS(Prenotazioni!$A$2:$A$301,$A15,Prenotazioni!$C$2:$C$301,"&lt;="&amp;W$3,Prenotazioni!$D$2:$D$301,"&gt;"&amp;W$3))</f>
      </c>
      <c r="X15" s="18">
        <f>IF(OR($A15="",X$3=""),"",COUNTIFS(Prenotazioni!$A$2:$A$301,$A15,Prenotazioni!$C$2:$C$301,"&lt;="&amp;X$3,Prenotazioni!$D$2:$D$301,"&gt;"&amp;X$3))</f>
      </c>
      <c r="Y15" s="18">
        <f>IF(OR($A15="",Y$3=""),"",COUNTIFS(Prenotazioni!$A$2:$A$301,$A15,Prenotazioni!$C$2:$C$301,"&lt;="&amp;Y$3,Prenotazioni!$D$2:$D$301,"&gt;"&amp;Y$3))</f>
      </c>
      <c r="Z15" s="18">
        <f>IF(OR($A15="",Z$3=""),"",COUNTIFS(Prenotazioni!$A$2:$A$301,$A15,Prenotazioni!$C$2:$C$301,"&lt;="&amp;Z$3,Prenotazioni!$D$2:$D$301,"&gt;"&amp;Z$3))</f>
      </c>
      <c r="AA15" s="18">
        <f>IF(OR($A15="",AA$3=""),"",COUNTIFS(Prenotazioni!$A$2:$A$301,$A15,Prenotazioni!$C$2:$C$301,"&lt;="&amp;AA$3,Prenotazioni!$D$2:$D$301,"&gt;"&amp;AA$3))</f>
      </c>
      <c r="AB15" s="18">
        <f>IF(OR($A15="",AB$3=""),"",COUNTIFS(Prenotazioni!$A$2:$A$301,$A15,Prenotazioni!$C$2:$C$301,"&lt;="&amp;AB$3,Prenotazioni!$D$2:$D$301,"&gt;"&amp;AB$3))</f>
      </c>
      <c r="AC15" s="18">
        <f>IF(OR($A15="",AC$3=""),"",COUNTIFS(Prenotazioni!$A$2:$A$301,$A15,Prenotazioni!$C$2:$C$301,"&lt;="&amp;AC$3,Prenotazioni!$D$2:$D$301,"&gt;"&amp;AC$3))</f>
      </c>
      <c r="AD15" s="18">
        <f>IF(OR($A15="",AD$3=""),"",COUNTIFS(Prenotazioni!$A$2:$A$301,$A15,Prenotazioni!$C$2:$C$301,"&lt;="&amp;AD$3,Prenotazioni!$D$2:$D$301,"&gt;"&amp;AD$3))</f>
      </c>
      <c r="AE15" s="18">
        <f>IF(OR($A15="",AE$3=""),"",COUNTIFS(Prenotazioni!$A$2:$A$301,$A15,Prenotazioni!$C$2:$C$301,"&lt;="&amp;AE$3,Prenotazioni!$D$2:$D$301,"&gt;"&amp;AE$3))</f>
      </c>
      <c r="AF15" s="18">
        <f>IF(OR($A15="",AF$3=""),"",COUNTIFS(Prenotazioni!$A$2:$A$301,$A15,Prenotazioni!$C$2:$C$301,"&lt;="&amp;AF$3,Prenotazioni!$D$2:$D$301,"&gt;"&amp;AF$3))</f>
      </c>
    </row>
    <row r="16" spans="1:32" x14ac:dyDescent="0.25">
      <c r="A16" s="17">
        <f>IF(Camere!A14="","",Camere!A14)</f>
      </c>
      <c r="B16" s="18">
        <f>IF(OR($A16="",B$3=""),"",COUNTIFS(Prenotazioni!$A$2:$A$301,$A16,Prenotazioni!$C$2:$C$301,"&lt;="&amp;B$3,Prenotazioni!$D$2:$D$301,"&gt;"&amp;B$3))</f>
      </c>
      <c r="C16" s="18">
        <f>IF(OR($A16="",C$3=""),"",COUNTIFS(Prenotazioni!$A$2:$A$301,$A16,Prenotazioni!$C$2:$C$301,"&lt;="&amp;C$3,Prenotazioni!$D$2:$D$301,"&gt;"&amp;C$3))</f>
      </c>
      <c r="D16" s="18">
        <f>IF(OR($A16="",D$3=""),"",COUNTIFS(Prenotazioni!$A$2:$A$301,$A16,Prenotazioni!$C$2:$C$301,"&lt;="&amp;D$3,Prenotazioni!$D$2:$D$301,"&gt;"&amp;D$3))</f>
      </c>
      <c r="E16" s="18">
        <f>IF(OR($A16="",E$3=""),"",COUNTIFS(Prenotazioni!$A$2:$A$301,$A16,Prenotazioni!$C$2:$C$301,"&lt;="&amp;E$3,Prenotazioni!$D$2:$D$301,"&gt;"&amp;E$3))</f>
      </c>
      <c r="F16" s="18">
        <f>IF(OR($A16="",F$3=""),"",COUNTIFS(Prenotazioni!$A$2:$A$301,$A16,Prenotazioni!$C$2:$C$301,"&lt;="&amp;F$3,Prenotazioni!$D$2:$D$301,"&gt;"&amp;F$3))</f>
      </c>
      <c r="G16" s="18">
        <f>IF(OR($A16="",G$3=""),"",COUNTIFS(Prenotazioni!$A$2:$A$301,$A16,Prenotazioni!$C$2:$C$301,"&lt;="&amp;G$3,Prenotazioni!$D$2:$D$301,"&gt;"&amp;G$3))</f>
      </c>
      <c r="H16" s="18">
        <f>IF(OR($A16="",H$3=""),"",COUNTIFS(Prenotazioni!$A$2:$A$301,$A16,Prenotazioni!$C$2:$C$301,"&lt;="&amp;H$3,Prenotazioni!$D$2:$D$301,"&gt;"&amp;H$3))</f>
      </c>
      <c r="I16" s="18">
        <f>IF(OR($A16="",I$3=""),"",COUNTIFS(Prenotazioni!$A$2:$A$301,$A16,Prenotazioni!$C$2:$C$301,"&lt;="&amp;I$3,Prenotazioni!$D$2:$D$301,"&gt;"&amp;I$3))</f>
      </c>
      <c r="J16" s="18">
        <f>IF(OR($A16="",J$3=""),"",COUNTIFS(Prenotazioni!$A$2:$A$301,$A16,Prenotazioni!$C$2:$C$301,"&lt;="&amp;J$3,Prenotazioni!$D$2:$D$301,"&gt;"&amp;J$3))</f>
      </c>
      <c r="K16" s="18">
        <f>IF(OR($A16="",K$3=""),"",COUNTIFS(Prenotazioni!$A$2:$A$301,$A16,Prenotazioni!$C$2:$C$301,"&lt;="&amp;K$3,Prenotazioni!$D$2:$D$301,"&gt;"&amp;K$3))</f>
      </c>
      <c r="L16" s="18">
        <f>IF(OR($A16="",L$3=""),"",COUNTIFS(Prenotazioni!$A$2:$A$301,$A16,Prenotazioni!$C$2:$C$301,"&lt;="&amp;L$3,Prenotazioni!$D$2:$D$301,"&gt;"&amp;L$3))</f>
      </c>
      <c r="M16" s="18">
        <f>IF(OR($A16="",M$3=""),"",COUNTIFS(Prenotazioni!$A$2:$A$301,$A16,Prenotazioni!$C$2:$C$301,"&lt;="&amp;M$3,Prenotazioni!$D$2:$D$301,"&gt;"&amp;M$3))</f>
      </c>
      <c r="N16" s="18">
        <f>IF(OR($A16="",N$3=""),"",COUNTIFS(Prenotazioni!$A$2:$A$301,$A16,Prenotazioni!$C$2:$C$301,"&lt;="&amp;N$3,Prenotazioni!$D$2:$D$301,"&gt;"&amp;N$3))</f>
      </c>
      <c r="O16" s="18">
        <f>IF(OR($A16="",O$3=""),"",COUNTIFS(Prenotazioni!$A$2:$A$301,$A16,Prenotazioni!$C$2:$C$301,"&lt;="&amp;O$3,Prenotazioni!$D$2:$D$301,"&gt;"&amp;O$3))</f>
      </c>
      <c r="P16" s="18">
        <f>IF(OR($A16="",P$3=""),"",COUNTIFS(Prenotazioni!$A$2:$A$301,$A16,Prenotazioni!$C$2:$C$301,"&lt;="&amp;P$3,Prenotazioni!$D$2:$D$301,"&gt;"&amp;P$3))</f>
      </c>
      <c r="Q16" s="18">
        <f>IF(OR($A16="",Q$3=""),"",COUNTIFS(Prenotazioni!$A$2:$A$301,$A16,Prenotazioni!$C$2:$C$301,"&lt;="&amp;Q$3,Prenotazioni!$D$2:$D$301,"&gt;"&amp;Q$3))</f>
      </c>
      <c r="R16" s="18">
        <f>IF(OR($A16="",R$3=""),"",COUNTIFS(Prenotazioni!$A$2:$A$301,$A16,Prenotazioni!$C$2:$C$301,"&lt;="&amp;R$3,Prenotazioni!$D$2:$D$301,"&gt;"&amp;R$3))</f>
      </c>
      <c r="S16" s="18">
        <f>IF(OR($A16="",S$3=""),"",COUNTIFS(Prenotazioni!$A$2:$A$301,$A16,Prenotazioni!$C$2:$C$301,"&lt;="&amp;S$3,Prenotazioni!$D$2:$D$301,"&gt;"&amp;S$3))</f>
      </c>
      <c r="T16" s="18">
        <f>IF(OR($A16="",T$3=""),"",COUNTIFS(Prenotazioni!$A$2:$A$301,$A16,Prenotazioni!$C$2:$C$301,"&lt;="&amp;T$3,Prenotazioni!$D$2:$D$301,"&gt;"&amp;T$3))</f>
      </c>
      <c r="U16" s="18">
        <f>IF(OR($A16="",U$3=""),"",COUNTIFS(Prenotazioni!$A$2:$A$301,$A16,Prenotazioni!$C$2:$C$301,"&lt;="&amp;U$3,Prenotazioni!$D$2:$D$301,"&gt;"&amp;U$3))</f>
      </c>
      <c r="V16" s="18">
        <f>IF(OR($A16="",V$3=""),"",COUNTIFS(Prenotazioni!$A$2:$A$301,$A16,Prenotazioni!$C$2:$C$301,"&lt;="&amp;V$3,Prenotazioni!$D$2:$D$301,"&gt;"&amp;V$3))</f>
      </c>
      <c r="W16" s="18">
        <f>IF(OR($A16="",W$3=""),"",COUNTIFS(Prenotazioni!$A$2:$A$301,$A16,Prenotazioni!$C$2:$C$301,"&lt;="&amp;W$3,Prenotazioni!$D$2:$D$301,"&gt;"&amp;W$3))</f>
      </c>
      <c r="X16" s="18">
        <f>IF(OR($A16="",X$3=""),"",COUNTIFS(Prenotazioni!$A$2:$A$301,$A16,Prenotazioni!$C$2:$C$301,"&lt;="&amp;X$3,Prenotazioni!$D$2:$D$301,"&gt;"&amp;X$3))</f>
      </c>
      <c r="Y16" s="18">
        <f>IF(OR($A16="",Y$3=""),"",COUNTIFS(Prenotazioni!$A$2:$A$301,$A16,Prenotazioni!$C$2:$C$301,"&lt;="&amp;Y$3,Prenotazioni!$D$2:$D$301,"&gt;"&amp;Y$3))</f>
      </c>
      <c r="Z16" s="18">
        <f>IF(OR($A16="",Z$3=""),"",COUNTIFS(Prenotazioni!$A$2:$A$301,$A16,Prenotazioni!$C$2:$C$301,"&lt;="&amp;Z$3,Prenotazioni!$D$2:$D$301,"&gt;"&amp;Z$3))</f>
      </c>
      <c r="AA16" s="18">
        <f>IF(OR($A16="",AA$3=""),"",COUNTIFS(Prenotazioni!$A$2:$A$301,$A16,Prenotazioni!$C$2:$C$301,"&lt;="&amp;AA$3,Prenotazioni!$D$2:$D$301,"&gt;"&amp;AA$3))</f>
      </c>
      <c r="AB16" s="18">
        <f>IF(OR($A16="",AB$3=""),"",COUNTIFS(Prenotazioni!$A$2:$A$301,$A16,Prenotazioni!$C$2:$C$301,"&lt;="&amp;AB$3,Prenotazioni!$D$2:$D$301,"&gt;"&amp;AB$3))</f>
      </c>
      <c r="AC16" s="18">
        <f>IF(OR($A16="",AC$3=""),"",COUNTIFS(Prenotazioni!$A$2:$A$301,$A16,Prenotazioni!$C$2:$C$301,"&lt;="&amp;AC$3,Prenotazioni!$D$2:$D$301,"&gt;"&amp;AC$3))</f>
      </c>
      <c r="AD16" s="18">
        <f>IF(OR($A16="",AD$3=""),"",COUNTIFS(Prenotazioni!$A$2:$A$301,$A16,Prenotazioni!$C$2:$C$301,"&lt;="&amp;AD$3,Prenotazioni!$D$2:$D$301,"&gt;"&amp;AD$3))</f>
      </c>
      <c r="AE16" s="18">
        <f>IF(OR($A16="",AE$3=""),"",COUNTIFS(Prenotazioni!$A$2:$A$301,$A16,Prenotazioni!$C$2:$C$301,"&lt;="&amp;AE$3,Prenotazioni!$D$2:$D$301,"&gt;"&amp;AE$3))</f>
      </c>
      <c r="AF16" s="18">
        <f>IF(OR($A16="",AF$3=""),"",COUNTIFS(Prenotazioni!$A$2:$A$301,$A16,Prenotazioni!$C$2:$C$301,"&lt;="&amp;AF$3,Prenotazioni!$D$2:$D$301,"&gt;"&amp;AF$3))</f>
      </c>
    </row>
    <row r="17" spans="1:32" x14ac:dyDescent="0.25">
      <c r="A17" s="17">
        <f>IF(Camere!A15="","",Camere!A15)</f>
      </c>
      <c r="B17" s="18">
        <f>IF(OR($A17="",B$3=""),"",COUNTIFS(Prenotazioni!$A$2:$A$301,$A17,Prenotazioni!$C$2:$C$301,"&lt;="&amp;B$3,Prenotazioni!$D$2:$D$301,"&gt;"&amp;B$3))</f>
      </c>
      <c r="C17" s="18">
        <f>IF(OR($A17="",C$3=""),"",COUNTIFS(Prenotazioni!$A$2:$A$301,$A17,Prenotazioni!$C$2:$C$301,"&lt;="&amp;C$3,Prenotazioni!$D$2:$D$301,"&gt;"&amp;C$3))</f>
      </c>
      <c r="D17" s="18">
        <f>IF(OR($A17="",D$3=""),"",COUNTIFS(Prenotazioni!$A$2:$A$301,$A17,Prenotazioni!$C$2:$C$301,"&lt;="&amp;D$3,Prenotazioni!$D$2:$D$301,"&gt;"&amp;D$3))</f>
      </c>
      <c r="E17" s="18">
        <f>IF(OR($A17="",E$3=""),"",COUNTIFS(Prenotazioni!$A$2:$A$301,$A17,Prenotazioni!$C$2:$C$301,"&lt;="&amp;E$3,Prenotazioni!$D$2:$D$301,"&gt;"&amp;E$3))</f>
      </c>
      <c r="F17" s="18">
        <f>IF(OR($A17="",F$3=""),"",COUNTIFS(Prenotazioni!$A$2:$A$301,$A17,Prenotazioni!$C$2:$C$301,"&lt;="&amp;F$3,Prenotazioni!$D$2:$D$301,"&gt;"&amp;F$3))</f>
      </c>
      <c r="G17" s="18">
        <f>IF(OR($A17="",G$3=""),"",COUNTIFS(Prenotazioni!$A$2:$A$301,$A17,Prenotazioni!$C$2:$C$301,"&lt;="&amp;G$3,Prenotazioni!$D$2:$D$301,"&gt;"&amp;G$3))</f>
      </c>
      <c r="H17" s="18">
        <f>IF(OR($A17="",H$3=""),"",COUNTIFS(Prenotazioni!$A$2:$A$301,$A17,Prenotazioni!$C$2:$C$301,"&lt;="&amp;H$3,Prenotazioni!$D$2:$D$301,"&gt;"&amp;H$3))</f>
      </c>
      <c r="I17" s="18">
        <f>IF(OR($A17="",I$3=""),"",COUNTIFS(Prenotazioni!$A$2:$A$301,$A17,Prenotazioni!$C$2:$C$301,"&lt;="&amp;I$3,Prenotazioni!$D$2:$D$301,"&gt;"&amp;I$3))</f>
      </c>
      <c r="J17" s="18">
        <f>IF(OR($A17="",J$3=""),"",COUNTIFS(Prenotazioni!$A$2:$A$301,$A17,Prenotazioni!$C$2:$C$301,"&lt;="&amp;J$3,Prenotazioni!$D$2:$D$301,"&gt;"&amp;J$3))</f>
      </c>
      <c r="K17" s="18">
        <f>IF(OR($A17="",K$3=""),"",COUNTIFS(Prenotazioni!$A$2:$A$301,$A17,Prenotazioni!$C$2:$C$301,"&lt;="&amp;K$3,Prenotazioni!$D$2:$D$301,"&gt;"&amp;K$3))</f>
      </c>
      <c r="L17" s="18">
        <f>IF(OR($A17="",L$3=""),"",COUNTIFS(Prenotazioni!$A$2:$A$301,$A17,Prenotazioni!$C$2:$C$301,"&lt;="&amp;L$3,Prenotazioni!$D$2:$D$301,"&gt;"&amp;L$3))</f>
      </c>
      <c r="M17" s="18">
        <f>IF(OR($A17="",M$3=""),"",COUNTIFS(Prenotazioni!$A$2:$A$301,$A17,Prenotazioni!$C$2:$C$301,"&lt;="&amp;M$3,Prenotazioni!$D$2:$D$301,"&gt;"&amp;M$3))</f>
      </c>
      <c r="N17" s="18">
        <f>IF(OR($A17="",N$3=""),"",COUNTIFS(Prenotazioni!$A$2:$A$301,$A17,Prenotazioni!$C$2:$C$301,"&lt;="&amp;N$3,Prenotazioni!$D$2:$D$301,"&gt;"&amp;N$3))</f>
      </c>
      <c r="O17" s="18">
        <f>IF(OR($A17="",O$3=""),"",COUNTIFS(Prenotazioni!$A$2:$A$301,$A17,Prenotazioni!$C$2:$C$301,"&lt;="&amp;O$3,Prenotazioni!$D$2:$D$301,"&gt;"&amp;O$3))</f>
      </c>
      <c r="P17" s="18">
        <f>IF(OR($A17="",P$3=""),"",COUNTIFS(Prenotazioni!$A$2:$A$301,$A17,Prenotazioni!$C$2:$C$301,"&lt;="&amp;P$3,Prenotazioni!$D$2:$D$301,"&gt;"&amp;P$3))</f>
      </c>
      <c r="Q17" s="18">
        <f>IF(OR($A17="",Q$3=""),"",COUNTIFS(Prenotazioni!$A$2:$A$301,$A17,Prenotazioni!$C$2:$C$301,"&lt;="&amp;Q$3,Prenotazioni!$D$2:$D$301,"&gt;"&amp;Q$3))</f>
      </c>
      <c r="R17" s="18">
        <f>IF(OR($A17="",R$3=""),"",COUNTIFS(Prenotazioni!$A$2:$A$301,$A17,Prenotazioni!$C$2:$C$301,"&lt;="&amp;R$3,Prenotazioni!$D$2:$D$301,"&gt;"&amp;R$3))</f>
      </c>
      <c r="S17" s="18">
        <f>IF(OR($A17="",S$3=""),"",COUNTIFS(Prenotazioni!$A$2:$A$301,$A17,Prenotazioni!$C$2:$C$301,"&lt;="&amp;S$3,Prenotazioni!$D$2:$D$301,"&gt;"&amp;S$3))</f>
      </c>
      <c r="T17" s="18">
        <f>IF(OR($A17="",T$3=""),"",COUNTIFS(Prenotazioni!$A$2:$A$301,$A17,Prenotazioni!$C$2:$C$301,"&lt;="&amp;T$3,Prenotazioni!$D$2:$D$301,"&gt;"&amp;T$3))</f>
      </c>
      <c r="U17" s="18">
        <f>IF(OR($A17="",U$3=""),"",COUNTIFS(Prenotazioni!$A$2:$A$301,$A17,Prenotazioni!$C$2:$C$301,"&lt;="&amp;U$3,Prenotazioni!$D$2:$D$301,"&gt;"&amp;U$3))</f>
      </c>
      <c r="V17" s="18">
        <f>IF(OR($A17="",V$3=""),"",COUNTIFS(Prenotazioni!$A$2:$A$301,$A17,Prenotazioni!$C$2:$C$301,"&lt;="&amp;V$3,Prenotazioni!$D$2:$D$301,"&gt;"&amp;V$3))</f>
      </c>
      <c r="W17" s="18">
        <f>IF(OR($A17="",W$3=""),"",COUNTIFS(Prenotazioni!$A$2:$A$301,$A17,Prenotazioni!$C$2:$C$301,"&lt;="&amp;W$3,Prenotazioni!$D$2:$D$301,"&gt;"&amp;W$3))</f>
      </c>
      <c r="X17" s="18">
        <f>IF(OR($A17="",X$3=""),"",COUNTIFS(Prenotazioni!$A$2:$A$301,$A17,Prenotazioni!$C$2:$C$301,"&lt;="&amp;X$3,Prenotazioni!$D$2:$D$301,"&gt;"&amp;X$3))</f>
      </c>
      <c r="Y17" s="18">
        <f>IF(OR($A17="",Y$3=""),"",COUNTIFS(Prenotazioni!$A$2:$A$301,$A17,Prenotazioni!$C$2:$C$301,"&lt;="&amp;Y$3,Prenotazioni!$D$2:$D$301,"&gt;"&amp;Y$3))</f>
      </c>
      <c r="Z17" s="18">
        <f>IF(OR($A17="",Z$3=""),"",COUNTIFS(Prenotazioni!$A$2:$A$301,$A17,Prenotazioni!$C$2:$C$301,"&lt;="&amp;Z$3,Prenotazioni!$D$2:$D$301,"&gt;"&amp;Z$3))</f>
      </c>
      <c r="AA17" s="18">
        <f>IF(OR($A17="",AA$3=""),"",COUNTIFS(Prenotazioni!$A$2:$A$301,$A17,Prenotazioni!$C$2:$C$301,"&lt;="&amp;AA$3,Prenotazioni!$D$2:$D$301,"&gt;"&amp;AA$3))</f>
      </c>
      <c r="AB17" s="18">
        <f>IF(OR($A17="",AB$3=""),"",COUNTIFS(Prenotazioni!$A$2:$A$301,$A17,Prenotazioni!$C$2:$C$301,"&lt;="&amp;AB$3,Prenotazioni!$D$2:$D$301,"&gt;"&amp;AB$3))</f>
      </c>
      <c r="AC17" s="18">
        <f>IF(OR($A17="",AC$3=""),"",COUNTIFS(Prenotazioni!$A$2:$A$301,$A17,Prenotazioni!$C$2:$C$301,"&lt;="&amp;AC$3,Prenotazioni!$D$2:$D$301,"&gt;"&amp;AC$3))</f>
      </c>
      <c r="AD17" s="18">
        <f>IF(OR($A17="",AD$3=""),"",COUNTIFS(Prenotazioni!$A$2:$A$301,$A17,Prenotazioni!$C$2:$C$301,"&lt;="&amp;AD$3,Prenotazioni!$D$2:$D$301,"&gt;"&amp;AD$3))</f>
      </c>
      <c r="AE17" s="18">
        <f>IF(OR($A17="",AE$3=""),"",COUNTIFS(Prenotazioni!$A$2:$A$301,$A17,Prenotazioni!$C$2:$C$301,"&lt;="&amp;AE$3,Prenotazioni!$D$2:$D$301,"&gt;"&amp;AE$3))</f>
      </c>
      <c r="AF17" s="18">
        <f>IF(OR($A17="",AF$3=""),"",COUNTIFS(Prenotazioni!$A$2:$A$301,$A17,Prenotazioni!$C$2:$C$301,"&lt;="&amp;AF$3,Prenotazioni!$D$2:$D$301,"&gt;"&amp;AF$3))</f>
      </c>
    </row>
    <row r="18" spans="1:32" x14ac:dyDescent="0.25">
      <c r="A18" s="17">
        <f>IF(Camere!A16="","",Camere!A16)</f>
      </c>
      <c r="B18" s="18">
        <f>IF(OR($A18="",B$3=""),"",COUNTIFS(Prenotazioni!$A$2:$A$301,$A18,Prenotazioni!$C$2:$C$301,"&lt;="&amp;B$3,Prenotazioni!$D$2:$D$301,"&gt;"&amp;B$3))</f>
      </c>
      <c r="C18" s="18">
        <f>IF(OR($A18="",C$3=""),"",COUNTIFS(Prenotazioni!$A$2:$A$301,$A18,Prenotazioni!$C$2:$C$301,"&lt;="&amp;C$3,Prenotazioni!$D$2:$D$301,"&gt;"&amp;C$3))</f>
      </c>
      <c r="D18" s="18">
        <f>IF(OR($A18="",D$3=""),"",COUNTIFS(Prenotazioni!$A$2:$A$301,$A18,Prenotazioni!$C$2:$C$301,"&lt;="&amp;D$3,Prenotazioni!$D$2:$D$301,"&gt;"&amp;D$3))</f>
      </c>
      <c r="E18" s="18">
        <f>IF(OR($A18="",E$3=""),"",COUNTIFS(Prenotazioni!$A$2:$A$301,$A18,Prenotazioni!$C$2:$C$301,"&lt;="&amp;E$3,Prenotazioni!$D$2:$D$301,"&gt;"&amp;E$3))</f>
      </c>
      <c r="F18" s="18">
        <f>IF(OR($A18="",F$3=""),"",COUNTIFS(Prenotazioni!$A$2:$A$301,$A18,Prenotazioni!$C$2:$C$301,"&lt;="&amp;F$3,Prenotazioni!$D$2:$D$301,"&gt;"&amp;F$3))</f>
      </c>
      <c r="G18" s="18">
        <f>IF(OR($A18="",G$3=""),"",COUNTIFS(Prenotazioni!$A$2:$A$301,$A18,Prenotazioni!$C$2:$C$301,"&lt;="&amp;G$3,Prenotazioni!$D$2:$D$301,"&gt;"&amp;G$3))</f>
      </c>
      <c r="H18" s="18">
        <f>IF(OR($A18="",H$3=""),"",COUNTIFS(Prenotazioni!$A$2:$A$301,$A18,Prenotazioni!$C$2:$C$301,"&lt;="&amp;H$3,Prenotazioni!$D$2:$D$301,"&gt;"&amp;H$3))</f>
      </c>
      <c r="I18" s="18">
        <f>IF(OR($A18="",I$3=""),"",COUNTIFS(Prenotazioni!$A$2:$A$301,$A18,Prenotazioni!$C$2:$C$301,"&lt;="&amp;I$3,Prenotazioni!$D$2:$D$301,"&gt;"&amp;I$3))</f>
      </c>
      <c r="J18" s="18">
        <f>IF(OR($A18="",J$3=""),"",COUNTIFS(Prenotazioni!$A$2:$A$301,$A18,Prenotazioni!$C$2:$C$301,"&lt;="&amp;J$3,Prenotazioni!$D$2:$D$301,"&gt;"&amp;J$3))</f>
      </c>
      <c r="K18" s="18">
        <f>IF(OR($A18="",K$3=""),"",COUNTIFS(Prenotazioni!$A$2:$A$301,$A18,Prenotazioni!$C$2:$C$301,"&lt;="&amp;K$3,Prenotazioni!$D$2:$D$301,"&gt;"&amp;K$3))</f>
      </c>
      <c r="L18" s="18">
        <f>IF(OR($A18="",L$3=""),"",COUNTIFS(Prenotazioni!$A$2:$A$301,$A18,Prenotazioni!$C$2:$C$301,"&lt;="&amp;L$3,Prenotazioni!$D$2:$D$301,"&gt;"&amp;L$3))</f>
      </c>
      <c r="M18" s="18">
        <f>IF(OR($A18="",M$3=""),"",COUNTIFS(Prenotazioni!$A$2:$A$301,$A18,Prenotazioni!$C$2:$C$301,"&lt;="&amp;M$3,Prenotazioni!$D$2:$D$301,"&gt;"&amp;M$3))</f>
      </c>
      <c r="N18" s="18">
        <f>IF(OR($A18="",N$3=""),"",COUNTIFS(Prenotazioni!$A$2:$A$301,$A18,Prenotazioni!$C$2:$C$301,"&lt;="&amp;N$3,Prenotazioni!$D$2:$D$301,"&gt;"&amp;N$3))</f>
      </c>
      <c r="O18" s="18">
        <f>IF(OR($A18="",O$3=""),"",COUNTIFS(Prenotazioni!$A$2:$A$301,$A18,Prenotazioni!$C$2:$C$301,"&lt;="&amp;O$3,Prenotazioni!$D$2:$D$301,"&gt;"&amp;O$3))</f>
      </c>
      <c r="P18" s="18">
        <f>IF(OR($A18="",P$3=""),"",COUNTIFS(Prenotazioni!$A$2:$A$301,$A18,Prenotazioni!$C$2:$C$301,"&lt;="&amp;P$3,Prenotazioni!$D$2:$D$301,"&gt;"&amp;P$3))</f>
      </c>
      <c r="Q18" s="18">
        <f>IF(OR($A18="",Q$3=""),"",COUNTIFS(Prenotazioni!$A$2:$A$301,$A18,Prenotazioni!$C$2:$C$301,"&lt;="&amp;Q$3,Prenotazioni!$D$2:$D$301,"&gt;"&amp;Q$3))</f>
      </c>
      <c r="R18" s="18">
        <f>IF(OR($A18="",R$3=""),"",COUNTIFS(Prenotazioni!$A$2:$A$301,$A18,Prenotazioni!$C$2:$C$301,"&lt;="&amp;R$3,Prenotazioni!$D$2:$D$301,"&gt;"&amp;R$3))</f>
      </c>
      <c r="S18" s="18">
        <f>IF(OR($A18="",S$3=""),"",COUNTIFS(Prenotazioni!$A$2:$A$301,$A18,Prenotazioni!$C$2:$C$301,"&lt;="&amp;S$3,Prenotazioni!$D$2:$D$301,"&gt;"&amp;S$3))</f>
      </c>
      <c r="T18" s="18">
        <f>IF(OR($A18="",T$3=""),"",COUNTIFS(Prenotazioni!$A$2:$A$301,$A18,Prenotazioni!$C$2:$C$301,"&lt;="&amp;T$3,Prenotazioni!$D$2:$D$301,"&gt;"&amp;T$3))</f>
      </c>
      <c r="U18" s="18">
        <f>IF(OR($A18="",U$3=""),"",COUNTIFS(Prenotazioni!$A$2:$A$301,$A18,Prenotazioni!$C$2:$C$301,"&lt;="&amp;U$3,Prenotazioni!$D$2:$D$301,"&gt;"&amp;U$3))</f>
      </c>
      <c r="V18" s="18">
        <f>IF(OR($A18="",V$3=""),"",COUNTIFS(Prenotazioni!$A$2:$A$301,$A18,Prenotazioni!$C$2:$C$301,"&lt;="&amp;V$3,Prenotazioni!$D$2:$D$301,"&gt;"&amp;V$3))</f>
      </c>
      <c r="W18" s="18">
        <f>IF(OR($A18="",W$3=""),"",COUNTIFS(Prenotazioni!$A$2:$A$301,$A18,Prenotazioni!$C$2:$C$301,"&lt;="&amp;W$3,Prenotazioni!$D$2:$D$301,"&gt;"&amp;W$3))</f>
      </c>
      <c r="X18" s="18">
        <f>IF(OR($A18="",X$3=""),"",COUNTIFS(Prenotazioni!$A$2:$A$301,$A18,Prenotazioni!$C$2:$C$301,"&lt;="&amp;X$3,Prenotazioni!$D$2:$D$301,"&gt;"&amp;X$3))</f>
      </c>
      <c r="Y18" s="18">
        <f>IF(OR($A18="",Y$3=""),"",COUNTIFS(Prenotazioni!$A$2:$A$301,$A18,Prenotazioni!$C$2:$C$301,"&lt;="&amp;Y$3,Prenotazioni!$D$2:$D$301,"&gt;"&amp;Y$3))</f>
      </c>
      <c r="Z18" s="18">
        <f>IF(OR($A18="",Z$3=""),"",COUNTIFS(Prenotazioni!$A$2:$A$301,$A18,Prenotazioni!$C$2:$C$301,"&lt;="&amp;Z$3,Prenotazioni!$D$2:$D$301,"&gt;"&amp;Z$3))</f>
      </c>
      <c r="AA18" s="18">
        <f>IF(OR($A18="",AA$3=""),"",COUNTIFS(Prenotazioni!$A$2:$A$301,$A18,Prenotazioni!$C$2:$C$301,"&lt;="&amp;AA$3,Prenotazioni!$D$2:$D$301,"&gt;"&amp;AA$3))</f>
      </c>
      <c r="AB18" s="18">
        <f>IF(OR($A18="",AB$3=""),"",COUNTIFS(Prenotazioni!$A$2:$A$301,$A18,Prenotazioni!$C$2:$C$301,"&lt;="&amp;AB$3,Prenotazioni!$D$2:$D$301,"&gt;"&amp;AB$3))</f>
      </c>
      <c r="AC18" s="18">
        <f>IF(OR($A18="",AC$3=""),"",COUNTIFS(Prenotazioni!$A$2:$A$301,$A18,Prenotazioni!$C$2:$C$301,"&lt;="&amp;AC$3,Prenotazioni!$D$2:$D$301,"&gt;"&amp;AC$3))</f>
      </c>
      <c r="AD18" s="18">
        <f>IF(OR($A18="",AD$3=""),"",COUNTIFS(Prenotazioni!$A$2:$A$301,$A18,Prenotazioni!$C$2:$C$301,"&lt;="&amp;AD$3,Prenotazioni!$D$2:$D$301,"&gt;"&amp;AD$3))</f>
      </c>
      <c r="AE18" s="18">
        <f>IF(OR($A18="",AE$3=""),"",COUNTIFS(Prenotazioni!$A$2:$A$301,$A18,Prenotazioni!$C$2:$C$301,"&lt;="&amp;AE$3,Prenotazioni!$D$2:$D$301,"&gt;"&amp;AE$3))</f>
      </c>
      <c r="AF18" s="18">
        <f>IF(OR($A18="",AF$3=""),"",COUNTIFS(Prenotazioni!$A$2:$A$301,$A18,Prenotazioni!$C$2:$C$301,"&lt;="&amp;AF$3,Prenotazioni!$D$2:$D$301,"&gt;"&amp;AF$3))</f>
      </c>
    </row>
    <row r="19" spans="1:32" x14ac:dyDescent="0.25">
      <c r="A19" s="17">
        <f>IF(Camere!A17="","",Camere!A17)</f>
      </c>
      <c r="B19" s="18">
        <f>IF(OR($A19="",B$3=""),"",COUNTIFS(Prenotazioni!$A$2:$A$301,$A19,Prenotazioni!$C$2:$C$301,"&lt;="&amp;B$3,Prenotazioni!$D$2:$D$301,"&gt;"&amp;B$3))</f>
      </c>
      <c r="C19" s="18">
        <f>IF(OR($A19="",C$3=""),"",COUNTIFS(Prenotazioni!$A$2:$A$301,$A19,Prenotazioni!$C$2:$C$301,"&lt;="&amp;C$3,Prenotazioni!$D$2:$D$301,"&gt;"&amp;C$3))</f>
      </c>
      <c r="D19" s="18">
        <f>IF(OR($A19="",D$3=""),"",COUNTIFS(Prenotazioni!$A$2:$A$301,$A19,Prenotazioni!$C$2:$C$301,"&lt;="&amp;D$3,Prenotazioni!$D$2:$D$301,"&gt;"&amp;D$3))</f>
      </c>
      <c r="E19" s="18">
        <f>IF(OR($A19="",E$3=""),"",COUNTIFS(Prenotazioni!$A$2:$A$301,$A19,Prenotazioni!$C$2:$C$301,"&lt;="&amp;E$3,Prenotazioni!$D$2:$D$301,"&gt;"&amp;E$3))</f>
      </c>
      <c r="F19" s="18">
        <f>IF(OR($A19="",F$3=""),"",COUNTIFS(Prenotazioni!$A$2:$A$301,$A19,Prenotazioni!$C$2:$C$301,"&lt;="&amp;F$3,Prenotazioni!$D$2:$D$301,"&gt;"&amp;F$3))</f>
      </c>
      <c r="G19" s="18">
        <f>IF(OR($A19="",G$3=""),"",COUNTIFS(Prenotazioni!$A$2:$A$301,$A19,Prenotazioni!$C$2:$C$301,"&lt;="&amp;G$3,Prenotazioni!$D$2:$D$301,"&gt;"&amp;G$3))</f>
      </c>
      <c r="H19" s="18">
        <f>IF(OR($A19="",H$3=""),"",COUNTIFS(Prenotazioni!$A$2:$A$301,$A19,Prenotazioni!$C$2:$C$301,"&lt;="&amp;H$3,Prenotazioni!$D$2:$D$301,"&gt;"&amp;H$3))</f>
      </c>
      <c r="I19" s="18">
        <f>IF(OR($A19="",I$3=""),"",COUNTIFS(Prenotazioni!$A$2:$A$301,$A19,Prenotazioni!$C$2:$C$301,"&lt;="&amp;I$3,Prenotazioni!$D$2:$D$301,"&gt;"&amp;I$3))</f>
      </c>
      <c r="J19" s="18">
        <f>IF(OR($A19="",J$3=""),"",COUNTIFS(Prenotazioni!$A$2:$A$301,$A19,Prenotazioni!$C$2:$C$301,"&lt;="&amp;J$3,Prenotazioni!$D$2:$D$301,"&gt;"&amp;J$3))</f>
      </c>
      <c r="K19" s="18">
        <f>IF(OR($A19="",K$3=""),"",COUNTIFS(Prenotazioni!$A$2:$A$301,$A19,Prenotazioni!$C$2:$C$301,"&lt;="&amp;K$3,Prenotazioni!$D$2:$D$301,"&gt;"&amp;K$3))</f>
      </c>
      <c r="L19" s="18">
        <f>IF(OR($A19="",L$3=""),"",COUNTIFS(Prenotazioni!$A$2:$A$301,$A19,Prenotazioni!$C$2:$C$301,"&lt;="&amp;L$3,Prenotazioni!$D$2:$D$301,"&gt;"&amp;L$3))</f>
      </c>
      <c r="M19" s="18">
        <f>IF(OR($A19="",M$3=""),"",COUNTIFS(Prenotazioni!$A$2:$A$301,$A19,Prenotazioni!$C$2:$C$301,"&lt;="&amp;M$3,Prenotazioni!$D$2:$D$301,"&gt;"&amp;M$3))</f>
      </c>
      <c r="N19" s="18">
        <f>IF(OR($A19="",N$3=""),"",COUNTIFS(Prenotazioni!$A$2:$A$301,$A19,Prenotazioni!$C$2:$C$301,"&lt;="&amp;N$3,Prenotazioni!$D$2:$D$301,"&gt;"&amp;N$3))</f>
      </c>
      <c r="O19" s="18">
        <f>IF(OR($A19="",O$3=""),"",COUNTIFS(Prenotazioni!$A$2:$A$301,$A19,Prenotazioni!$C$2:$C$301,"&lt;="&amp;O$3,Prenotazioni!$D$2:$D$301,"&gt;"&amp;O$3))</f>
      </c>
      <c r="P19" s="18">
        <f>IF(OR($A19="",P$3=""),"",COUNTIFS(Prenotazioni!$A$2:$A$301,$A19,Prenotazioni!$C$2:$C$301,"&lt;="&amp;P$3,Prenotazioni!$D$2:$D$301,"&gt;"&amp;P$3))</f>
      </c>
      <c r="Q19" s="18">
        <f>IF(OR($A19="",Q$3=""),"",COUNTIFS(Prenotazioni!$A$2:$A$301,$A19,Prenotazioni!$C$2:$C$301,"&lt;="&amp;Q$3,Prenotazioni!$D$2:$D$301,"&gt;"&amp;Q$3))</f>
      </c>
      <c r="R19" s="18">
        <f>IF(OR($A19="",R$3=""),"",COUNTIFS(Prenotazioni!$A$2:$A$301,$A19,Prenotazioni!$C$2:$C$301,"&lt;="&amp;R$3,Prenotazioni!$D$2:$D$301,"&gt;"&amp;R$3))</f>
      </c>
      <c r="S19" s="18">
        <f>IF(OR($A19="",S$3=""),"",COUNTIFS(Prenotazioni!$A$2:$A$301,$A19,Prenotazioni!$C$2:$C$301,"&lt;="&amp;S$3,Prenotazioni!$D$2:$D$301,"&gt;"&amp;S$3))</f>
      </c>
      <c r="T19" s="18">
        <f>IF(OR($A19="",T$3=""),"",COUNTIFS(Prenotazioni!$A$2:$A$301,$A19,Prenotazioni!$C$2:$C$301,"&lt;="&amp;T$3,Prenotazioni!$D$2:$D$301,"&gt;"&amp;T$3))</f>
      </c>
      <c r="U19" s="18">
        <f>IF(OR($A19="",U$3=""),"",COUNTIFS(Prenotazioni!$A$2:$A$301,$A19,Prenotazioni!$C$2:$C$301,"&lt;="&amp;U$3,Prenotazioni!$D$2:$D$301,"&gt;"&amp;U$3))</f>
      </c>
      <c r="V19" s="18">
        <f>IF(OR($A19="",V$3=""),"",COUNTIFS(Prenotazioni!$A$2:$A$301,$A19,Prenotazioni!$C$2:$C$301,"&lt;="&amp;V$3,Prenotazioni!$D$2:$D$301,"&gt;"&amp;V$3))</f>
      </c>
      <c r="W19" s="18">
        <f>IF(OR($A19="",W$3=""),"",COUNTIFS(Prenotazioni!$A$2:$A$301,$A19,Prenotazioni!$C$2:$C$301,"&lt;="&amp;W$3,Prenotazioni!$D$2:$D$301,"&gt;"&amp;W$3))</f>
      </c>
      <c r="X19" s="18">
        <f>IF(OR($A19="",X$3=""),"",COUNTIFS(Prenotazioni!$A$2:$A$301,$A19,Prenotazioni!$C$2:$C$301,"&lt;="&amp;X$3,Prenotazioni!$D$2:$D$301,"&gt;"&amp;X$3))</f>
      </c>
      <c r="Y19" s="18">
        <f>IF(OR($A19="",Y$3=""),"",COUNTIFS(Prenotazioni!$A$2:$A$301,$A19,Prenotazioni!$C$2:$C$301,"&lt;="&amp;Y$3,Prenotazioni!$D$2:$D$301,"&gt;"&amp;Y$3))</f>
      </c>
      <c r="Z19" s="18">
        <f>IF(OR($A19="",Z$3=""),"",COUNTIFS(Prenotazioni!$A$2:$A$301,$A19,Prenotazioni!$C$2:$C$301,"&lt;="&amp;Z$3,Prenotazioni!$D$2:$D$301,"&gt;"&amp;Z$3))</f>
      </c>
      <c r="AA19" s="18">
        <f>IF(OR($A19="",AA$3=""),"",COUNTIFS(Prenotazioni!$A$2:$A$301,$A19,Prenotazioni!$C$2:$C$301,"&lt;="&amp;AA$3,Prenotazioni!$D$2:$D$301,"&gt;"&amp;AA$3))</f>
      </c>
      <c r="AB19" s="18">
        <f>IF(OR($A19="",AB$3=""),"",COUNTIFS(Prenotazioni!$A$2:$A$301,$A19,Prenotazioni!$C$2:$C$301,"&lt;="&amp;AB$3,Prenotazioni!$D$2:$D$301,"&gt;"&amp;AB$3))</f>
      </c>
      <c r="AC19" s="18">
        <f>IF(OR($A19="",AC$3=""),"",COUNTIFS(Prenotazioni!$A$2:$A$301,$A19,Prenotazioni!$C$2:$C$301,"&lt;="&amp;AC$3,Prenotazioni!$D$2:$D$301,"&gt;"&amp;AC$3))</f>
      </c>
      <c r="AD19" s="18">
        <f>IF(OR($A19="",AD$3=""),"",COUNTIFS(Prenotazioni!$A$2:$A$301,$A19,Prenotazioni!$C$2:$C$301,"&lt;="&amp;AD$3,Prenotazioni!$D$2:$D$301,"&gt;"&amp;AD$3))</f>
      </c>
      <c r="AE19" s="18">
        <f>IF(OR($A19="",AE$3=""),"",COUNTIFS(Prenotazioni!$A$2:$A$301,$A19,Prenotazioni!$C$2:$C$301,"&lt;="&amp;AE$3,Prenotazioni!$D$2:$D$301,"&gt;"&amp;AE$3))</f>
      </c>
      <c r="AF19" s="18">
        <f>IF(OR($A19="",AF$3=""),"",COUNTIFS(Prenotazioni!$A$2:$A$301,$A19,Prenotazioni!$C$2:$C$301,"&lt;="&amp;AF$3,Prenotazioni!$D$2:$D$301,"&gt;"&amp;AF$3))</f>
      </c>
    </row>
    <row r="20" spans="1:32" x14ac:dyDescent="0.25">
      <c r="A20" s="17">
        <f>IF(Camere!A18="","",Camere!A18)</f>
      </c>
      <c r="B20" s="18">
        <f>IF(OR($A20="",B$3=""),"",COUNTIFS(Prenotazioni!$A$2:$A$301,$A20,Prenotazioni!$C$2:$C$301,"&lt;="&amp;B$3,Prenotazioni!$D$2:$D$301,"&gt;"&amp;B$3))</f>
      </c>
      <c r="C20" s="18">
        <f>IF(OR($A20="",C$3=""),"",COUNTIFS(Prenotazioni!$A$2:$A$301,$A20,Prenotazioni!$C$2:$C$301,"&lt;="&amp;C$3,Prenotazioni!$D$2:$D$301,"&gt;"&amp;C$3))</f>
      </c>
      <c r="D20" s="18">
        <f>IF(OR($A20="",D$3=""),"",COUNTIFS(Prenotazioni!$A$2:$A$301,$A20,Prenotazioni!$C$2:$C$301,"&lt;="&amp;D$3,Prenotazioni!$D$2:$D$301,"&gt;"&amp;D$3))</f>
      </c>
      <c r="E20" s="18">
        <f>IF(OR($A20="",E$3=""),"",COUNTIFS(Prenotazioni!$A$2:$A$301,$A20,Prenotazioni!$C$2:$C$301,"&lt;="&amp;E$3,Prenotazioni!$D$2:$D$301,"&gt;"&amp;E$3))</f>
      </c>
      <c r="F20" s="18">
        <f>IF(OR($A20="",F$3=""),"",COUNTIFS(Prenotazioni!$A$2:$A$301,$A20,Prenotazioni!$C$2:$C$301,"&lt;="&amp;F$3,Prenotazioni!$D$2:$D$301,"&gt;"&amp;F$3))</f>
      </c>
      <c r="G20" s="18">
        <f>IF(OR($A20="",G$3=""),"",COUNTIFS(Prenotazioni!$A$2:$A$301,$A20,Prenotazioni!$C$2:$C$301,"&lt;="&amp;G$3,Prenotazioni!$D$2:$D$301,"&gt;"&amp;G$3))</f>
      </c>
      <c r="H20" s="18">
        <f>IF(OR($A20="",H$3=""),"",COUNTIFS(Prenotazioni!$A$2:$A$301,$A20,Prenotazioni!$C$2:$C$301,"&lt;="&amp;H$3,Prenotazioni!$D$2:$D$301,"&gt;"&amp;H$3))</f>
      </c>
      <c r="I20" s="18">
        <f>IF(OR($A20="",I$3=""),"",COUNTIFS(Prenotazioni!$A$2:$A$301,$A20,Prenotazioni!$C$2:$C$301,"&lt;="&amp;I$3,Prenotazioni!$D$2:$D$301,"&gt;"&amp;I$3))</f>
      </c>
      <c r="J20" s="18">
        <f>IF(OR($A20="",J$3=""),"",COUNTIFS(Prenotazioni!$A$2:$A$301,$A20,Prenotazioni!$C$2:$C$301,"&lt;="&amp;J$3,Prenotazioni!$D$2:$D$301,"&gt;"&amp;J$3))</f>
      </c>
      <c r="K20" s="18">
        <f>IF(OR($A20="",K$3=""),"",COUNTIFS(Prenotazioni!$A$2:$A$301,$A20,Prenotazioni!$C$2:$C$301,"&lt;="&amp;K$3,Prenotazioni!$D$2:$D$301,"&gt;"&amp;K$3))</f>
      </c>
      <c r="L20" s="18">
        <f>IF(OR($A20="",L$3=""),"",COUNTIFS(Prenotazioni!$A$2:$A$301,$A20,Prenotazioni!$C$2:$C$301,"&lt;="&amp;L$3,Prenotazioni!$D$2:$D$301,"&gt;"&amp;L$3))</f>
      </c>
      <c r="M20" s="18">
        <f>IF(OR($A20="",M$3=""),"",COUNTIFS(Prenotazioni!$A$2:$A$301,$A20,Prenotazioni!$C$2:$C$301,"&lt;="&amp;M$3,Prenotazioni!$D$2:$D$301,"&gt;"&amp;M$3))</f>
      </c>
      <c r="N20" s="18">
        <f>IF(OR($A20="",N$3=""),"",COUNTIFS(Prenotazioni!$A$2:$A$301,$A20,Prenotazioni!$C$2:$C$301,"&lt;="&amp;N$3,Prenotazioni!$D$2:$D$301,"&gt;"&amp;N$3))</f>
      </c>
      <c r="O20" s="18">
        <f>IF(OR($A20="",O$3=""),"",COUNTIFS(Prenotazioni!$A$2:$A$301,$A20,Prenotazioni!$C$2:$C$301,"&lt;="&amp;O$3,Prenotazioni!$D$2:$D$301,"&gt;"&amp;O$3))</f>
      </c>
      <c r="P20" s="18">
        <f>IF(OR($A20="",P$3=""),"",COUNTIFS(Prenotazioni!$A$2:$A$301,$A20,Prenotazioni!$C$2:$C$301,"&lt;="&amp;P$3,Prenotazioni!$D$2:$D$301,"&gt;"&amp;P$3))</f>
      </c>
      <c r="Q20" s="18">
        <f>IF(OR($A20="",Q$3=""),"",COUNTIFS(Prenotazioni!$A$2:$A$301,$A20,Prenotazioni!$C$2:$C$301,"&lt;="&amp;Q$3,Prenotazioni!$D$2:$D$301,"&gt;"&amp;Q$3))</f>
      </c>
      <c r="R20" s="18">
        <f>IF(OR($A20="",R$3=""),"",COUNTIFS(Prenotazioni!$A$2:$A$301,$A20,Prenotazioni!$C$2:$C$301,"&lt;="&amp;R$3,Prenotazioni!$D$2:$D$301,"&gt;"&amp;R$3))</f>
      </c>
      <c r="S20" s="18">
        <f>IF(OR($A20="",S$3=""),"",COUNTIFS(Prenotazioni!$A$2:$A$301,$A20,Prenotazioni!$C$2:$C$301,"&lt;="&amp;S$3,Prenotazioni!$D$2:$D$301,"&gt;"&amp;S$3))</f>
      </c>
      <c r="T20" s="18">
        <f>IF(OR($A20="",T$3=""),"",COUNTIFS(Prenotazioni!$A$2:$A$301,$A20,Prenotazioni!$C$2:$C$301,"&lt;="&amp;T$3,Prenotazioni!$D$2:$D$301,"&gt;"&amp;T$3))</f>
      </c>
      <c r="U20" s="18">
        <f>IF(OR($A20="",U$3=""),"",COUNTIFS(Prenotazioni!$A$2:$A$301,$A20,Prenotazioni!$C$2:$C$301,"&lt;="&amp;U$3,Prenotazioni!$D$2:$D$301,"&gt;"&amp;U$3))</f>
      </c>
      <c r="V20" s="18">
        <f>IF(OR($A20="",V$3=""),"",COUNTIFS(Prenotazioni!$A$2:$A$301,$A20,Prenotazioni!$C$2:$C$301,"&lt;="&amp;V$3,Prenotazioni!$D$2:$D$301,"&gt;"&amp;V$3))</f>
      </c>
      <c r="W20" s="18">
        <f>IF(OR($A20="",W$3=""),"",COUNTIFS(Prenotazioni!$A$2:$A$301,$A20,Prenotazioni!$C$2:$C$301,"&lt;="&amp;W$3,Prenotazioni!$D$2:$D$301,"&gt;"&amp;W$3))</f>
      </c>
      <c r="X20" s="18">
        <f>IF(OR($A20="",X$3=""),"",COUNTIFS(Prenotazioni!$A$2:$A$301,$A20,Prenotazioni!$C$2:$C$301,"&lt;="&amp;X$3,Prenotazioni!$D$2:$D$301,"&gt;"&amp;X$3))</f>
      </c>
      <c r="Y20" s="18">
        <f>IF(OR($A20="",Y$3=""),"",COUNTIFS(Prenotazioni!$A$2:$A$301,$A20,Prenotazioni!$C$2:$C$301,"&lt;="&amp;Y$3,Prenotazioni!$D$2:$D$301,"&gt;"&amp;Y$3))</f>
      </c>
      <c r="Z20" s="18">
        <f>IF(OR($A20="",Z$3=""),"",COUNTIFS(Prenotazioni!$A$2:$A$301,$A20,Prenotazioni!$C$2:$C$301,"&lt;="&amp;Z$3,Prenotazioni!$D$2:$D$301,"&gt;"&amp;Z$3))</f>
      </c>
      <c r="AA20" s="18">
        <f>IF(OR($A20="",AA$3=""),"",COUNTIFS(Prenotazioni!$A$2:$A$301,$A20,Prenotazioni!$C$2:$C$301,"&lt;="&amp;AA$3,Prenotazioni!$D$2:$D$301,"&gt;"&amp;AA$3))</f>
      </c>
      <c r="AB20" s="18">
        <f>IF(OR($A20="",AB$3=""),"",COUNTIFS(Prenotazioni!$A$2:$A$301,$A20,Prenotazioni!$C$2:$C$301,"&lt;="&amp;AB$3,Prenotazioni!$D$2:$D$301,"&gt;"&amp;AB$3))</f>
      </c>
      <c r="AC20" s="18">
        <f>IF(OR($A20="",AC$3=""),"",COUNTIFS(Prenotazioni!$A$2:$A$301,$A20,Prenotazioni!$C$2:$C$301,"&lt;="&amp;AC$3,Prenotazioni!$D$2:$D$301,"&gt;"&amp;AC$3))</f>
      </c>
      <c r="AD20" s="18">
        <f>IF(OR($A20="",AD$3=""),"",COUNTIFS(Prenotazioni!$A$2:$A$301,$A20,Prenotazioni!$C$2:$C$301,"&lt;="&amp;AD$3,Prenotazioni!$D$2:$D$301,"&gt;"&amp;AD$3))</f>
      </c>
      <c r="AE20" s="18">
        <f>IF(OR($A20="",AE$3=""),"",COUNTIFS(Prenotazioni!$A$2:$A$301,$A20,Prenotazioni!$C$2:$C$301,"&lt;="&amp;AE$3,Prenotazioni!$D$2:$D$301,"&gt;"&amp;AE$3))</f>
      </c>
      <c r="AF20" s="18">
        <f>IF(OR($A20="",AF$3=""),"",COUNTIFS(Prenotazioni!$A$2:$A$301,$A20,Prenotazioni!$C$2:$C$301,"&lt;="&amp;AF$3,Prenotazioni!$D$2:$D$301,"&gt;"&amp;AF$3))</f>
      </c>
    </row>
    <row r="21" spans="1:32" x14ac:dyDescent="0.25">
      <c r="A21" s="17">
        <f>IF(Camere!A19="","",Camere!A19)</f>
      </c>
      <c r="B21" s="18">
        <f>IF(OR($A21="",B$3=""),"",COUNTIFS(Prenotazioni!$A$2:$A$301,$A21,Prenotazioni!$C$2:$C$301,"&lt;="&amp;B$3,Prenotazioni!$D$2:$D$301,"&gt;"&amp;B$3))</f>
      </c>
      <c r="C21" s="18">
        <f>IF(OR($A21="",C$3=""),"",COUNTIFS(Prenotazioni!$A$2:$A$301,$A21,Prenotazioni!$C$2:$C$301,"&lt;="&amp;C$3,Prenotazioni!$D$2:$D$301,"&gt;"&amp;C$3))</f>
      </c>
      <c r="D21" s="18">
        <f>IF(OR($A21="",D$3=""),"",COUNTIFS(Prenotazioni!$A$2:$A$301,$A21,Prenotazioni!$C$2:$C$301,"&lt;="&amp;D$3,Prenotazioni!$D$2:$D$301,"&gt;"&amp;D$3))</f>
      </c>
      <c r="E21" s="18">
        <f>IF(OR($A21="",E$3=""),"",COUNTIFS(Prenotazioni!$A$2:$A$301,$A21,Prenotazioni!$C$2:$C$301,"&lt;="&amp;E$3,Prenotazioni!$D$2:$D$301,"&gt;"&amp;E$3))</f>
      </c>
      <c r="F21" s="18">
        <f>IF(OR($A21="",F$3=""),"",COUNTIFS(Prenotazioni!$A$2:$A$301,$A21,Prenotazioni!$C$2:$C$301,"&lt;="&amp;F$3,Prenotazioni!$D$2:$D$301,"&gt;"&amp;F$3))</f>
      </c>
      <c r="G21" s="18">
        <f>IF(OR($A21="",G$3=""),"",COUNTIFS(Prenotazioni!$A$2:$A$301,$A21,Prenotazioni!$C$2:$C$301,"&lt;="&amp;G$3,Prenotazioni!$D$2:$D$301,"&gt;"&amp;G$3))</f>
      </c>
      <c r="H21" s="18">
        <f>IF(OR($A21="",H$3=""),"",COUNTIFS(Prenotazioni!$A$2:$A$301,$A21,Prenotazioni!$C$2:$C$301,"&lt;="&amp;H$3,Prenotazioni!$D$2:$D$301,"&gt;"&amp;H$3))</f>
      </c>
      <c r="I21" s="18">
        <f>IF(OR($A21="",I$3=""),"",COUNTIFS(Prenotazioni!$A$2:$A$301,$A21,Prenotazioni!$C$2:$C$301,"&lt;="&amp;I$3,Prenotazioni!$D$2:$D$301,"&gt;"&amp;I$3))</f>
      </c>
      <c r="J21" s="18">
        <f>IF(OR($A21="",J$3=""),"",COUNTIFS(Prenotazioni!$A$2:$A$301,$A21,Prenotazioni!$C$2:$C$301,"&lt;="&amp;J$3,Prenotazioni!$D$2:$D$301,"&gt;"&amp;J$3))</f>
      </c>
      <c r="K21" s="18">
        <f>IF(OR($A21="",K$3=""),"",COUNTIFS(Prenotazioni!$A$2:$A$301,$A21,Prenotazioni!$C$2:$C$301,"&lt;="&amp;K$3,Prenotazioni!$D$2:$D$301,"&gt;"&amp;K$3))</f>
      </c>
      <c r="L21" s="18">
        <f>IF(OR($A21="",L$3=""),"",COUNTIFS(Prenotazioni!$A$2:$A$301,$A21,Prenotazioni!$C$2:$C$301,"&lt;="&amp;L$3,Prenotazioni!$D$2:$D$301,"&gt;"&amp;L$3))</f>
      </c>
      <c r="M21" s="18">
        <f>IF(OR($A21="",M$3=""),"",COUNTIFS(Prenotazioni!$A$2:$A$301,$A21,Prenotazioni!$C$2:$C$301,"&lt;="&amp;M$3,Prenotazioni!$D$2:$D$301,"&gt;"&amp;M$3))</f>
      </c>
      <c r="N21" s="18">
        <f>IF(OR($A21="",N$3=""),"",COUNTIFS(Prenotazioni!$A$2:$A$301,$A21,Prenotazioni!$C$2:$C$301,"&lt;="&amp;N$3,Prenotazioni!$D$2:$D$301,"&gt;"&amp;N$3))</f>
      </c>
      <c r="O21" s="18">
        <f>IF(OR($A21="",O$3=""),"",COUNTIFS(Prenotazioni!$A$2:$A$301,$A21,Prenotazioni!$C$2:$C$301,"&lt;="&amp;O$3,Prenotazioni!$D$2:$D$301,"&gt;"&amp;O$3))</f>
      </c>
      <c r="P21" s="18">
        <f>IF(OR($A21="",P$3=""),"",COUNTIFS(Prenotazioni!$A$2:$A$301,$A21,Prenotazioni!$C$2:$C$301,"&lt;="&amp;P$3,Prenotazioni!$D$2:$D$301,"&gt;"&amp;P$3))</f>
      </c>
      <c r="Q21" s="18">
        <f>IF(OR($A21="",Q$3=""),"",COUNTIFS(Prenotazioni!$A$2:$A$301,$A21,Prenotazioni!$C$2:$C$301,"&lt;="&amp;Q$3,Prenotazioni!$D$2:$D$301,"&gt;"&amp;Q$3))</f>
      </c>
      <c r="R21" s="18">
        <f>IF(OR($A21="",R$3=""),"",COUNTIFS(Prenotazioni!$A$2:$A$301,$A21,Prenotazioni!$C$2:$C$301,"&lt;="&amp;R$3,Prenotazioni!$D$2:$D$301,"&gt;"&amp;R$3))</f>
      </c>
      <c r="S21" s="18">
        <f>IF(OR($A21="",S$3=""),"",COUNTIFS(Prenotazioni!$A$2:$A$301,$A21,Prenotazioni!$C$2:$C$301,"&lt;="&amp;S$3,Prenotazioni!$D$2:$D$301,"&gt;"&amp;S$3))</f>
      </c>
      <c r="T21" s="18">
        <f>IF(OR($A21="",T$3=""),"",COUNTIFS(Prenotazioni!$A$2:$A$301,$A21,Prenotazioni!$C$2:$C$301,"&lt;="&amp;T$3,Prenotazioni!$D$2:$D$301,"&gt;"&amp;T$3))</f>
      </c>
      <c r="U21" s="18">
        <f>IF(OR($A21="",U$3=""),"",COUNTIFS(Prenotazioni!$A$2:$A$301,$A21,Prenotazioni!$C$2:$C$301,"&lt;="&amp;U$3,Prenotazioni!$D$2:$D$301,"&gt;"&amp;U$3))</f>
      </c>
      <c r="V21" s="18">
        <f>IF(OR($A21="",V$3=""),"",COUNTIFS(Prenotazioni!$A$2:$A$301,$A21,Prenotazioni!$C$2:$C$301,"&lt;="&amp;V$3,Prenotazioni!$D$2:$D$301,"&gt;"&amp;V$3))</f>
      </c>
      <c r="W21" s="18">
        <f>IF(OR($A21="",W$3=""),"",COUNTIFS(Prenotazioni!$A$2:$A$301,$A21,Prenotazioni!$C$2:$C$301,"&lt;="&amp;W$3,Prenotazioni!$D$2:$D$301,"&gt;"&amp;W$3))</f>
      </c>
      <c r="X21" s="18">
        <f>IF(OR($A21="",X$3=""),"",COUNTIFS(Prenotazioni!$A$2:$A$301,$A21,Prenotazioni!$C$2:$C$301,"&lt;="&amp;X$3,Prenotazioni!$D$2:$D$301,"&gt;"&amp;X$3))</f>
      </c>
      <c r="Y21" s="18">
        <f>IF(OR($A21="",Y$3=""),"",COUNTIFS(Prenotazioni!$A$2:$A$301,$A21,Prenotazioni!$C$2:$C$301,"&lt;="&amp;Y$3,Prenotazioni!$D$2:$D$301,"&gt;"&amp;Y$3))</f>
      </c>
      <c r="Z21" s="18">
        <f>IF(OR($A21="",Z$3=""),"",COUNTIFS(Prenotazioni!$A$2:$A$301,$A21,Prenotazioni!$C$2:$C$301,"&lt;="&amp;Z$3,Prenotazioni!$D$2:$D$301,"&gt;"&amp;Z$3))</f>
      </c>
      <c r="AA21" s="18">
        <f>IF(OR($A21="",AA$3=""),"",COUNTIFS(Prenotazioni!$A$2:$A$301,$A21,Prenotazioni!$C$2:$C$301,"&lt;="&amp;AA$3,Prenotazioni!$D$2:$D$301,"&gt;"&amp;AA$3))</f>
      </c>
      <c r="AB21" s="18">
        <f>IF(OR($A21="",AB$3=""),"",COUNTIFS(Prenotazioni!$A$2:$A$301,$A21,Prenotazioni!$C$2:$C$301,"&lt;="&amp;AB$3,Prenotazioni!$D$2:$D$301,"&gt;"&amp;AB$3))</f>
      </c>
      <c r="AC21" s="18">
        <f>IF(OR($A21="",AC$3=""),"",COUNTIFS(Prenotazioni!$A$2:$A$301,$A21,Prenotazioni!$C$2:$C$301,"&lt;="&amp;AC$3,Prenotazioni!$D$2:$D$301,"&gt;"&amp;AC$3))</f>
      </c>
      <c r="AD21" s="18">
        <f>IF(OR($A21="",AD$3=""),"",COUNTIFS(Prenotazioni!$A$2:$A$301,$A21,Prenotazioni!$C$2:$C$301,"&lt;="&amp;AD$3,Prenotazioni!$D$2:$D$301,"&gt;"&amp;AD$3))</f>
      </c>
      <c r="AE21" s="18">
        <f>IF(OR($A21="",AE$3=""),"",COUNTIFS(Prenotazioni!$A$2:$A$301,$A21,Prenotazioni!$C$2:$C$301,"&lt;="&amp;AE$3,Prenotazioni!$D$2:$D$301,"&gt;"&amp;AE$3))</f>
      </c>
      <c r="AF21" s="18">
        <f>IF(OR($A21="",AF$3=""),"",COUNTIFS(Prenotazioni!$A$2:$A$301,$A21,Prenotazioni!$C$2:$C$301,"&lt;="&amp;AF$3,Prenotazioni!$D$2:$D$301,"&gt;"&amp;AF$3))</f>
      </c>
    </row>
    <row r="22" spans="1:32" x14ac:dyDescent="0.25">
      <c r="A22" s="17">
        <f>IF(Camere!A20="","",Camere!A20)</f>
      </c>
      <c r="B22" s="18">
        <f>IF(OR($A22="",B$3=""),"",COUNTIFS(Prenotazioni!$A$2:$A$301,$A22,Prenotazioni!$C$2:$C$301,"&lt;="&amp;B$3,Prenotazioni!$D$2:$D$301,"&gt;"&amp;B$3))</f>
      </c>
      <c r="C22" s="18">
        <f>IF(OR($A22="",C$3=""),"",COUNTIFS(Prenotazioni!$A$2:$A$301,$A22,Prenotazioni!$C$2:$C$301,"&lt;="&amp;C$3,Prenotazioni!$D$2:$D$301,"&gt;"&amp;C$3))</f>
      </c>
      <c r="D22" s="18">
        <f>IF(OR($A22="",D$3=""),"",COUNTIFS(Prenotazioni!$A$2:$A$301,$A22,Prenotazioni!$C$2:$C$301,"&lt;="&amp;D$3,Prenotazioni!$D$2:$D$301,"&gt;"&amp;D$3))</f>
      </c>
      <c r="E22" s="18">
        <f>IF(OR($A22="",E$3=""),"",COUNTIFS(Prenotazioni!$A$2:$A$301,$A22,Prenotazioni!$C$2:$C$301,"&lt;="&amp;E$3,Prenotazioni!$D$2:$D$301,"&gt;"&amp;E$3))</f>
      </c>
      <c r="F22" s="18">
        <f>IF(OR($A22="",F$3=""),"",COUNTIFS(Prenotazioni!$A$2:$A$301,$A22,Prenotazioni!$C$2:$C$301,"&lt;="&amp;F$3,Prenotazioni!$D$2:$D$301,"&gt;"&amp;F$3))</f>
      </c>
      <c r="G22" s="18">
        <f>IF(OR($A22="",G$3=""),"",COUNTIFS(Prenotazioni!$A$2:$A$301,$A22,Prenotazioni!$C$2:$C$301,"&lt;="&amp;G$3,Prenotazioni!$D$2:$D$301,"&gt;"&amp;G$3))</f>
      </c>
      <c r="H22" s="18">
        <f>IF(OR($A22="",H$3=""),"",COUNTIFS(Prenotazioni!$A$2:$A$301,$A22,Prenotazioni!$C$2:$C$301,"&lt;="&amp;H$3,Prenotazioni!$D$2:$D$301,"&gt;"&amp;H$3))</f>
      </c>
      <c r="I22" s="18">
        <f>IF(OR($A22="",I$3=""),"",COUNTIFS(Prenotazioni!$A$2:$A$301,$A22,Prenotazioni!$C$2:$C$301,"&lt;="&amp;I$3,Prenotazioni!$D$2:$D$301,"&gt;"&amp;I$3))</f>
      </c>
      <c r="J22" s="18">
        <f>IF(OR($A22="",J$3=""),"",COUNTIFS(Prenotazioni!$A$2:$A$301,$A22,Prenotazioni!$C$2:$C$301,"&lt;="&amp;J$3,Prenotazioni!$D$2:$D$301,"&gt;"&amp;J$3))</f>
      </c>
      <c r="K22" s="18">
        <f>IF(OR($A22="",K$3=""),"",COUNTIFS(Prenotazioni!$A$2:$A$301,$A22,Prenotazioni!$C$2:$C$301,"&lt;="&amp;K$3,Prenotazioni!$D$2:$D$301,"&gt;"&amp;K$3))</f>
      </c>
      <c r="L22" s="18">
        <f>IF(OR($A22="",L$3=""),"",COUNTIFS(Prenotazioni!$A$2:$A$301,$A22,Prenotazioni!$C$2:$C$301,"&lt;="&amp;L$3,Prenotazioni!$D$2:$D$301,"&gt;"&amp;L$3))</f>
      </c>
      <c r="M22" s="18">
        <f>IF(OR($A22="",M$3=""),"",COUNTIFS(Prenotazioni!$A$2:$A$301,$A22,Prenotazioni!$C$2:$C$301,"&lt;="&amp;M$3,Prenotazioni!$D$2:$D$301,"&gt;"&amp;M$3))</f>
      </c>
      <c r="N22" s="18">
        <f>IF(OR($A22="",N$3=""),"",COUNTIFS(Prenotazioni!$A$2:$A$301,$A22,Prenotazioni!$C$2:$C$301,"&lt;="&amp;N$3,Prenotazioni!$D$2:$D$301,"&gt;"&amp;N$3))</f>
      </c>
      <c r="O22" s="18">
        <f>IF(OR($A22="",O$3=""),"",COUNTIFS(Prenotazioni!$A$2:$A$301,$A22,Prenotazioni!$C$2:$C$301,"&lt;="&amp;O$3,Prenotazioni!$D$2:$D$301,"&gt;"&amp;O$3))</f>
      </c>
      <c r="P22" s="18">
        <f>IF(OR($A22="",P$3=""),"",COUNTIFS(Prenotazioni!$A$2:$A$301,$A22,Prenotazioni!$C$2:$C$301,"&lt;="&amp;P$3,Prenotazioni!$D$2:$D$301,"&gt;"&amp;P$3))</f>
      </c>
      <c r="Q22" s="18">
        <f>IF(OR($A22="",Q$3=""),"",COUNTIFS(Prenotazioni!$A$2:$A$301,$A22,Prenotazioni!$C$2:$C$301,"&lt;="&amp;Q$3,Prenotazioni!$D$2:$D$301,"&gt;"&amp;Q$3))</f>
      </c>
      <c r="R22" s="18">
        <f>IF(OR($A22="",R$3=""),"",COUNTIFS(Prenotazioni!$A$2:$A$301,$A22,Prenotazioni!$C$2:$C$301,"&lt;="&amp;R$3,Prenotazioni!$D$2:$D$301,"&gt;"&amp;R$3))</f>
      </c>
      <c r="S22" s="18">
        <f>IF(OR($A22="",S$3=""),"",COUNTIFS(Prenotazioni!$A$2:$A$301,$A22,Prenotazioni!$C$2:$C$301,"&lt;="&amp;S$3,Prenotazioni!$D$2:$D$301,"&gt;"&amp;S$3))</f>
      </c>
      <c r="T22" s="18">
        <f>IF(OR($A22="",T$3=""),"",COUNTIFS(Prenotazioni!$A$2:$A$301,$A22,Prenotazioni!$C$2:$C$301,"&lt;="&amp;T$3,Prenotazioni!$D$2:$D$301,"&gt;"&amp;T$3))</f>
      </c>
      <c r="U22" s="18">
        <f>IF(OR($A22="",U$3=""),"",COUNTIFS(Prenotazioni!$A$2:$A$301,$A22,Prenotazioni!$C$2:$C$301,"&lt;="&amp;U$3,Prenotazioni!$D$2:$D$301,"&gt;"&amp;U$3))</f>
      </c>
      <c r="V22" s="18">
        <f>IF(OR($A22="",V$3=""),"",COUNTIFS(Prenotazioni!$A$2:$A$301,$A22,Prenotazioni!$C$2:$C$301,"&lt;="&amp;V$3,Prenotazioni!$D$2:$D$301,"&gt;"&amp;V$3))</f>
      </c>
      <c r="W22" s="18">
        <f>IF(OR($A22="",W$3=""),"",COUNTIFS(Prenotazioni!$A$2:$A$301,$A22,Prenotazioni!$C$2:$C$301,"&lt;="&amp;W$3,Prenotazioni!$D$2:$D$301,"&gt;"&amp;W$3))</f>
      </c>
      <c r="X22" s="18">
        <f>IF(OR($A22="",X$3=""),"",COUNTIFS(Prenotazioni!$A$2:$A$301,$A22,Prenotazioni!$C$2:$C$301,"&lt;="&amp;X$3,Prenotazioni!$D$2:$D$301,"&gt;"&amp;X$3))</f>
      </c>
      <c r="Y22" s="18">
        <f>IF(OR($A22="",Y$3=""),"",COUNTIFS(Prenotazioni!$A$2:$A$301,$A22,Prenotazioni!$C$2:$C$301,"&lt;="&amp;Y$3,Prenotazioni!$D$2:$D$301,"&gt;"&amp;Y$3))</f>
      </c>
      <c r="Z22" s="18">
        <f>IF(OR($A22="",Z$3=""),"",COUNTIFS(Prenotazioni!$A$2:$A$301,$A22,Prenotazioni!$C$2:$C$301,"&lt;="&amp;Z$3,Prenotazioni!$D$2:$D$301,"&gt;"&amp;Z$3))</f>
      </c>
      <c r="AA22" s="18">
        <f>IF(OR($A22="",AA$3=""),"",COUNTIFS(Prenotazioni!$A$2:$A$301,$A22,Prenotazioni!$C$2:$C$301,"&lt;="&amp;AA$3,Prenotazioni!$D$2:$D$301,"&gt;"&amp;AA$3))</f>
      </c>
      <c r="AB22" s="18">
        <f>IF(OR($A22="",AB$3=""),"",COUNTIFS(Prenotazioni!$A$2:$A$301,$A22,Prenotazioni!$C$2:$C$301,"&lt;="&amp;AB$3,Prenotazioni!$D$2:$D$301,"&gt;"&amp;AB$3))</f>
      </c>
      <c r="AC22" s="18">
        <f>IF(OR($A22="",AC$3=""),"",COUNTIFS(Prenotazioni!$A$2:$A$301,$A22,Prenotazioni!$C$2:$C$301,"&lt;="&amp;AC$3,Prenotazioni!$D$2:$D$301,"&gt;"&amp;AC$3))</f>
      </c>
      <c r="AD22" s="18">
        <f>IF(OR($A22="",AD$3=""),"",COUNTIFS(Prenotazioni!$A$2:$A$301,$A22,Prenotazioni!$C$2:$C$301,"&lt;="&amp;AD$3,Prenotazioni!$D$2:$D$301,"&gt;"&amp;AD$3))</f>
      </c>
      <c r="AE22" s="18">
        <f>IF(OR($A22="",AE$3=""),"",COUNTIFS(Prenotazioni!$A$2:$A$301,$A22,Prenotazioni!$C$2:$C$301,"&lt;="&amp;AE$3,Prenotazioni!$D$2:$D$301,"&gt;"&amp;AE$3))</f>
      </c>
      <c r="AF22" s="18">
        <f>IF(OR($A22="",AF$3=""),"",COUNTIFS(Prenotazioni!$A$2:$A$301,$A22,Prenotazioni!$C$2:$C$301,"&lt;="&amp;AF$3,Prenotazioni!$D$2:$D$301,"&gt;"&amp;AF$3))</f>
      </c>
    </row>
    <row r="23" spans="1:32" x14ac:dyDescent="0.25">
      <c r="A23" s="17">
        <f>IF(Camere!A21="","",Camere!A21)</f>
      </c>
      <c r="B23" s="18">
        <f>IF(OR($A23="",B$3=""),"",COUNTIFS(Prenotazioni!$A$2:$A$301,$A23,Prenotazioni!$C$2:$C$301,"&lt;="&amp;B$3,Prenotazioni!$D$2:$D$301,"&gt;"&amp;B$3))</f>
      </c>
      <c r="C23" s="18">
        <f>IF(OR($A23="",C$3=""),"",COUNTIFS(Prenotazioni!$A$2:$A$301,$A23,Prenotazioni!$C$2:$C$301,"&lt;="&amp;C$3,Prenotazioni!$D$2:$D$301,"&gt;"&amp;C$3))</f>
      </c>
      <c r="D23" s="18">
        <f>IF(OR($A23="",D$3=""),"",COUNTIFS(Prenotazioni!$A$2:$A$301,$A23,Prenotazioni!$C$2:$C$301,"&lt;="&amp;D$3,Prenotazioni!$D$2:$D$301,"&gt;"&amp;D$3))</f>
      </c>
      <c r="E23" s="18">
        <f>IF(OR($A23="",E$3=""),"",COUNTIFS(Prenotazioni!$A$2:$A$301,$A23,Prenotazioni!$C$2:$C$301,"&lt;="&amp;E$3,Prenotazioni!$D$2:$D$301,"&gt;"&amp;E$3))</f>
      </c>
      <c r="F23" s="18">
        <f>IF(OR($A23="",F$3=""),"",COUNTIFS(Prenotazioni!$A$2:$A$301,$A23,Prenotazioni!$C$2:$C$301,"&lt;="&amp;F$3,Prenotazioni!$D$2:$D$301,"&gt;"&amp;F$3))</f>
      </c>
      <c r="G23" s="18">
        <f>IF(OR($A23="",G$3=""),"",COUNTIFS(Prenotazioni!$A$2:$A$301,$A23,Prenotazioni!$C$2:$C$301,"&lt;="&amp;G$3,Prenotazioni!$D$2:$D$301,"&gt;"&amp;G$3))</f>
      </c>
      <c r="H23" s="18">
        <f>IF(OR($A23="",H$3=""),"",COUNTIFS(Prenotazioni!$A$2:$A$301,$A23,Prenotazioni!$C$2:$C$301,"&lt;="&amp;H$3,Prenotazioni!$D$2:$D$301,"&gt;"&amp;H$3))</f>
      </c>
      <c r="I23" s="18">
        <f>IF(OR($A23="",I$3=""),"",COUNTIFS(Prenotazioni!$A$2:$A$301,$A23,Prenotazioni!$C$2:$C$301,"&lt;="&amp;I$3,Prenotazioni!$D$2:$D$301,"&gt;"&amp;I$3))</f>
      </c>
      <c r="J23" s="18">
        <f>IF(OR($A23="",J$3=""),"",COUNTIFS(Prenotazioni!$A$2:$A$301,$A23,Prenotazioni!$C$2:$C$301,"&lt;="&amp;J$3,Prenotazioni!$D$2:$D$301,"&gt;"&amp;J$3))</f>
      </c>
      <c r="K23" s="18">
        <f>IF(OR($A23="",K$3=""),"",COUNTIFS(Prenotazioni!$A$2:$A$301,$A23,Prenotazioni!$C$2:$C$301,"&lt;="&amp;K$3,Prenotazioni!$D$2:$D$301,"&gt;"&amp;K$3))</f>
      </c>
      <c r="L23" s="18">
        <f>IF(OR($A23="",L$3=""),"",COUNTIFS(Prenotazioni!$A$2:$A$301,$A23,Prenotazioni!$C$2:$C$301,"&lt;="&amp;L$3,Prenotazioni!$D$2:$D$301,"&gt;"&amp;L$3))</f>
      </c>
      <c r="M23" s="18">
        <f>IF(OR($A23="",M$3=""),"",COUNTIFS(Prenotazioni!$A$2:$A$301,$A23,Prenotazioni!$C$2:$C$301,"&lt;="&amp;M$3,Prenotazioni!$D$2:$D$301,"&gt;"&amp;M$3))</f>
      </c>
      <c r="N23" s="18">
        <f>IF(OR($A23="",N$3=""),"",COUNTIFS(Prenotazioni!$A$2:$A$301,$A23,Prenotazioni!$C$2:$C$301,"&lt;="&amp;N$3,Prenotazioni!$D$2:$D$301,"&gt;"&amp;N$3))</f>
      </c>
      <c r="O23" s="18">
        <f>IF(OR($A23="",O$3=""),"",COUNTIFS(Prenotazioni!$A$2:$A$301,$A23,Prenotazioni!$C$2:$C$301,"&lt;="&amp;O$3,Prenotazioni!$D$2:$D$301,"&gt;"&amp;O$3))</f>
      </c>
      <c r="P23" s="18">
        <f>IF(OR($A23="",P$3=""),"",COUNTIFS(Prenotazioni!$A$2:$A$301,$A23,Prenotazioni!$C$2:$C$301,"&lt;="&amp;P$3,Prenotazioni!$D$2:$D$301,"&gt;"&amp;P$3))</f>
      </c>
      <c r="Q23" s="18">
        <f>IF(OR($A23="",Q$3=""),"",COUNTIFS(Prenotazioni!$A$2:$A$301,$A23,Prenotazioni!$C$2:$C$301,"&lt;="&amp;Q$3,Prenotazioni!$D$2:$D$301,"&gt;"&amp;Q$3))</f>
      </c>
      <c r="R23" s="18">
        <f>IF(OR($A23="",R$3=""),"",COUNTIFS(Prenotazioni!$A$2:$A$301,$A23,Prenotazioni!$C$2:$C$301,"&lt;="&amp;R$3,Prenotazioni!$D$2:$D$301,"&gt;"&amp;R$3))</f>
      </c>
      <c r="S23" s="18">
        <f>IF(OR($A23="",S$3=""),"",COUNTIFS(Prenotazioni!$A$2:$A$301,$A23,Prenotazioni!$C$2:$C$301,"&lt;="&amp;S$3,Prenotazioni!$D$2:$D$301,"&gt;"&amp;S$3))</f>
      </c>
      <c r="T23" s="18">
        <f>IF(OR($A23="",T$3=""),"",COUNTIFS(Prenotazioni!$A$2:$A$301,$A23,Prenotazioni!$C$2:$C$301,"&lt;="&amp;T$3,Prenotazioni!$D$2:$D$301,"&gt;"&amp;T$3))</f>
      </c>
      <c r="U23" s="18">
        <f>IF(OR($A23="",U$3=""),"",COUNTIFS(Prenotazioni!$A$2:$A$301,$A23,Prenotazioni!$C$2:$C$301,"&lt;="&amp;U$3,Prenotazioni!$D$2:$D$301,"&gt;"&amp;U$3))</f>
      </c>
      <c r="V23" s="18">
        <f>IF(OR($A23="",V$3=""),"",COUNTIFS(Prenotazioni!$A$2:$A$301,$A23,Prenotazioni!$C$2:$C$301,"&lt;="&amp;V$3,Prenotazioni!$D$2:$D$301,"&gt;"&amp;V$3))</f>
      </c>
      <c r="W23" s="18">
        <f>IF(OR($A23="",W$3=""),"",COUNTIFS(Prenotazioni!$A$2:$A$301,$A23,Prenotazioni!$C$2:$C$301,"&lt;="&amp;W$3,Prenotazioni!$D$2:$D$301,"&gt;"&amp;W$3))</f>
      </c>
      <c r="X23" s="18">
        <f>IF(OR($A23="",X$3=""),"",COUNTIFS(Prenotazioni!$A$2:$A$301,$A23,Prenotazioni!$C$2:$C$301,"&lt;="&amp;X$3,Prenotazioni!$D$2:$D$301,"&gt;"&amp;X$3))</f>
      </c>
      <c r="Y23" s="18">
        <f>IF(OR($A23="",Y$3=""),"",COUNTIFS(Prenotazioni!$A$2:$A$301,$A23,Prenotazioni!$C$2:$C$301,"&lt;="&amp;Y$3,Prenotazioni!$D$2:$D$301,"&gt;"&amp;Y$3))</f>
      </c>
      <c r="Z23" s="18">
        <f>IF(OR($A23="",Z$3=""),"",COUNTIFS(Prenotazioni!$A$2:$A$301,$A23,Prenotazioni!$C$2:$C$301,"&lt;="&amp;Z$3,Prenotazioni!$D$2:$D$301,"&gt;"&amp;Z$3))</f>
      </c>
      <c r="AA23" s="18">
        <f>IF(OR($A23="",AA$3=""),"",COUNTIFS(Prenotazioni!$A$2:$A$301,$A23,Prenotazioni!$C$2:$C$301,"&lt;="&amp;AA$3,Prenotazioni!$D$2:$D$301,"&gt;"&amp;AA$3))</f>
      </c>
      <c r="AB23" s="18">
        <f>IF(OR($A23="",AB$3=""),"",COUNTIFS(Prenotazioni!$A$2:$A$301,$A23,Prenotazioni!$C$2:$C$301,"&lt;="&amp;AB$3,Prenotazioni!$D$2:$D$301,"&gt;"&amp;AB$3))</f>
      </c>
      <c r="AC23" s="18">
        <f>IF(OR($A23="",AC$3=""),"",COUNTIFS(Prenotazioni!$A$2:$A$301,$A23,Prenotazioni!$C$2:$C$301,"&lt;="&amp;AC$3,Prenotazioni!$D$2:$D$301,"&gt;"&amp;AC$3))</f>
      </c>
      <c r="AD23" s="18">
        <f>IF(OR($A23="",AD$3=""),"",COUNTIFS(Prenotazioni!$A$2:$A$301,$A23,Prenotazioni!$C$2:$C$301,"&lt;="&amp;AD$3,Prenotazioni!$D$2:$D$301,"&gt;"&amp;AD$3))</f>
      </c>
      <c r="AE23" s="18">
        <f>IF(OR($A23="",AE$3=""),"",COUNTIFS(Prenotazioni!$A$2:$A$301,$A23,Prenotazioni!$C$2:$C$301,"&lt;="&amp;AE$3,Prenotazioni!$D$2:$D$301,"&gt;"&amp;AE$3))</f>
      </c>
      <c r="AF23" s="18">
        <f>IF(OR($A23="",AF$3=""),"",COUNTIFS(Prenotazioni!$A$2:$A$301,$A23,Prenotazioni!$C$2:$C$301,"&lt;="&amp;AF$3,Prenotazioni!$D$2:$D$301,"&gt;"&amp;AF$3))</f>
      </c>
    </row>
  </sheetData>
  <mergeCells count="1">
    <mergeCell ref="B1:H1"/>
  </mergeCells>
  <conditionalFormatting sqref="B4:AF23">
    <cfRule type="cellIs" dxfId="1" priority="1" operator="greaterThan">
      <formula>1</formula>
    </cfRule>
    <cfRule type="cellIs" dxfId="2" priority="2" operator="equal">
      <formula>1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44" customWidth="1"/>
    <col min="2" max="2" width="18" customWidth="1"/>
    <col min="3" max="3" width="60" customWidth="1"/>
  </cols>
  <sheetData>
    <row r="1" spans="1:3" x14ac:dyDescent="0.25">
      <c r="A1" s="6" t="s">
        <v>52</v>
      </c>
      <c r="B1" s="6" t="s">
        <v>53</v>
      </c>
      <c r="C1" s="6" t="s">
        <v>54</v>
      </c>
    </row>
    <row r="2" spans="1:3" x14ac:dyDescent="0.25">
      <c r="A2" s="19" t="s">
        <v>55</v>
      </c>
      <c r="B2" s="20">
        <f>Planning!B1</f>
      </c>
      <c r="C2" s="21" t="s">
        <v>56</v>
      </c>
    </row>
    <row r="3" spans="1:3" x14ac:dyDescent="0.25">
      <c r="A3" s="19" t="s">
        <v>57</v>
      </c>
      <c r="B3" s="22">
        <f>COUNTIF(Camere!A2:A21,"?*")</f>
      </c>
      <c r="C3" s="21" t="s">
        <v>58</v>
      </c>
    </row>
    <row r="4" spans="1:3" x14ac:dyDescent="0.25">
      <c r="A4" s="19" t="s">
        <v>59</v>
      </c>
      <c r="B4" s="22">
        <f>B3*DAY(EOMONTH(B2,0))</f>
      </c>
      <c r="C4" s="21" t="s">
        <v>60</v>
      </c>
    </row>
    <row r="5" spans="1:3" x14ac:dyDescent="0.25">
      <c r="A5" s="19" t="s">
        <v>61</v>
      </c>
      <c r="B5" s="22">
        <f>SUM(Prenotazioni!O2:O301)</f>
      </c>
      <c r="C5" s="21" t="s">
        <v>62</v>
      </c>
    </row>
    <row r="6" spans="1:3" x14ac:dyDescent="0.25">
      <c r="A6" s="19" t="s">
        <v>63</v>
      </c>
      <c r="B6" s="23">
        <f>IF(B4=0,"",B5/B4)</f>
      </c>
      <c r="C6" s="21" t="s">
        <v>64</v>
      </c>
    </row>
    <row r="7" spans="1:3" x14ac:dyDescent="0.25">
      <c r="A7" s="19" t="s">
        <v>65</v>
      </c>
      <c r="B7" s="24">
        <f>SUM(Prenotazioni!P2:P301)</f>
      </c>
      <c r="C7" s="21" t="s">
        <v>66</v>
      </c>
    </row>
    <row r="8" spans="1:3" x14ac:dyDescent="0.25">
      <c r="A8" s="19" t="s">
        <v>67</v>
      </c>
      <c r="B8" s="24">
        <f>IF(B5=0,"",B7/B5)</f>
      </c>
      <c r="C8" s="21" t="s">
        <v>68</v>
      </c>
    </row>
    <row r="9" spans="1:3" x14ac:dyDescent="0.25">
      <c r="A9" s="19" t="s">
        <v>69</v>
      </c>
      <c r="B9" s="24">
        <f>IF(B4=0,"",B7/B4)</f>
      </c>
      <c r="C9" s="21" t="s">
        <v>70</v>
      </c>
    </row>
    <row r="10" spans="1:3" x14ac:dyDescent="0.25">
      <c r="A10" s="19" t="s">
        <v>71</v>
      </c>
      <c r="B10" s="24">
        <f>SUM(Prenotazioni!Q2:Q301)</f>
      </c>
      <c r="C10" s="21" t="s">
        <v>72</v>
      </c>
    </row>
    <row r="11" spans="1:3" x14ac:dyDescent="0.25">
      <c r="A11" s="19" t="s">
        <v>73</v>
      </c>
      <c r="B11" s="24">
        <f>B7-B10</f>
      </c>
      <c r="C11" s="21" t="s">
        <v>74</v>
      </c>
    </row>
    <row r="12" spans="1:3" x14ac:dyDescent="0.25">
      <c r="A12" s="19" t="s">
        <v>75</v>
      </c>
      <c r="B12" s="22">
        <f>COUNTIF(Prenotazioni!M2:M301,"ATTENZIONE*")</f>
      </c>
      <c r="C12" s="21" t="s">
        <v>76</v>
      </c>
    </row>
    <row r="14" spans="1:3" x14ac:dyDescent="0.25">
      <c r="A14" s="4" t="s">
        <v>77</v>
      </c>
      <c r="B14" s="4"/>
      <c r="C14" s="4"/>
    </row>
  </sheetData>
  <mergeCells count="1">
    <mergeCell ref="A14:C14"/>
  </mergeCells>
  <hyperlinks>
    <hyperlink ref="A1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Istruzioni</vt:lpstr>
      <vt:lpstr>Camere</vt:lpstr>
      <vt:lpstr>Prenotazioni</vt:lpstr>
      <vt:lpstr>Planning</vt:lpstr>
      <vt:lpstr>Riepilogo mese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MAXORI Studio</dc:creator>
  <dc:title>Modello Excel prenotazioni camere</dc:title>
  <dc:subject/>
  <dc:description/>
  <cp:keywords/>
  <cp:category/>
  <cp:lastModifiedBy>Unknown</cp:lastModifiedBy>
  <dcterms:created xsi:type="dcterms:W3CDTF">2026-09-27T18:38:29Z</dcterms:created>
  <dcterms:modified xsi:type="dcterms:W3CDTF">2026-09-27T18:38:29Z</dcterms:modified>
</cp:coreProperties>
</file>